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  <sheet name="В Осв" sheetId="3" r:id="rId3"/>
  </sheets>
  <definedNames>
    <definedName name="_xlnm.Print_Titles" localSheetId="0">'ЗФ'!$4:$4</definedName>
    <definedName name="_xlnm.Print_Titles" localSheetId="1">'СФ'!$3:$3</definedName>
    <definedName name="_xlnm.Print_Area" localSheetId="0">'ЗФ'!$A$1:$H$200</definedName>
    <definedName name="_xlnm.Print_Area" localSheetId="1">'СФ'!$A$1:$E$96</definedName>
  </definedNames>
  <calcPr fullCalcOnLoad="1"/>
</workbook>
</file>

<file path=xl/sharedStrings.xml><?xml version="1.0" encoding="utf-8"?>
<sst xmlns="http://schemas.openxmlformats.org/spreadsheetml/2006/main" count="464" uniqueCount="374">
  <si>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</si>
  <si>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</si>
  <si>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</si>
  <si>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</si>
  <si>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</si>
  <si>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</si>
  <si>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</si>
  <si>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</si>
  <si>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</si>
  <si>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</si>
  <si>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</si>
  <si>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</si>
  <si>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</si>
  <si>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</si>
  <si>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</si>
  <si>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</si>
  <si>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</si>
  <si>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</si>
  <si>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</si>
  <si>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</si>
  <si>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</si>
  <si>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</si>
  <si>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</si>
  <si>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</si>
  <si>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</si>
  <si>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</si>
  <si>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</si>
  <si>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</si>
  <si>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</si>
  <si>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</si>
  <si>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</si>
  <si>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</si>
  <si>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</si>
  <si>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</si>
  <si>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</si>
  <si>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</si>
  <si>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</si>
  <si>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</si>
  <si>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</si>
  <si>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</si>
  <si>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</si>
  <si>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</si>
  <si>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</si>
  <si>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</si>
  <si>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</si>
  <si>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</si>
  <si>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</si>
  <si>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</si>
  <si>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</si>
  <si>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</si>
  <si>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</si>
  <si>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</si>
  <si>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</si>
  <si>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</si>
  <si>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</si>
  <si>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</si>
  <si>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</si>
  <si>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</si>
  <si>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</si>
  <si>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</si>
  <si>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</si>
  <si>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</si>
  <si>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</si>
  <si>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</si>
  <si>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</si>
  <si>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</si>
  <si>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</si>
  <si>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</si>
  <si>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</si>
  <si>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</si>
  <si>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</si>
  <si>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</si>
  <si>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</si>
  <si>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</si>
  <si>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</si>
  <si>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</si>
  <si>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</si>
  <si>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</si>
  <si>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</si>
  <si>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</si>
  <si>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</si>
  <si>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</si>
  <si>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</si>
  <si>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</si>
  <si>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</si>
  <si>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</si>
  <si>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</si>
  <si>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</si>
  <si>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</si>
  <si>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</si>
  <si>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</si>
  <si>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</si>
  <si>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</si>
  <si>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</si>
  <si>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</si>
  <si>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</si>
  <si>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</si>
  <si>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</si>
  <si>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</si>
  <si>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</si>
  <si>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</si>
  <si>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</si>
  <si>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</si>
  <si>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</si>
  <si>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</si>
  <si>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</si>
  <si>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</si>
  <si>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</si>
  <si>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</si>
  <si>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</si>
  <si>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</si>
  <si>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</si>
  <si>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</si>
  <si>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</si>
  <si>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</si>
  <si>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</si>
  <si>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</si>
  <si>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</si>
  <si>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</si>
  <si>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</si>
  <si>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</si>
  <si>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</si>
  <si>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</si>
  <si>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</si>
  <si>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</si>
  <si>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</si>
  <si>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</si>
  <si>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</si>
  <si>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</si>
  <si>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</si>
  <si>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</si>
  <si>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</si>
  <si>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</si>
  <si>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</si>
  <si>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</si>
  <si>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</si>
  <si>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</si>
  <si>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</si>
  <si>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</si>
  <si>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</si>
  <si>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</si>
  <si>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</si>
  <si>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</si>
  <si>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</si>
  <si>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</si>
  <si>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</si>
  <si>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</si>
  <si>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</si>
  <si>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</si>
  <si>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</si>
  <si>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</si>
  <si>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</si>
  <si>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</si>
  <si>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</si>
  <si>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</si>
  <si>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</si>
  <si>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</si>
  <si>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</si>
  <si>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</si>
  <si>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</si>
  <si>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</si>
  <si>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</si>
  <si>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</si>
  <si>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</si>
  <si>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</si>
  <si>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</si>
  <si>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</si>
  <si>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</si>
  <si>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</si>
  <si>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</si>
  <si>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</si>
  <si>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</si>
  <si>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</si>
  <si>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</si>
  <si>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</si>
  <si>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</si>
  <si>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</si>
  <si>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</si>
  <si>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</si>
  <si>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</si>
  <si>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</si>
  <si>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</si>
  <si>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</si>
  <si>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</si>
  <si>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</si>
  <si>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</si>
  <si>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</si>
  <si>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</si>
  <si>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</si>
  <si>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</si>
  <si>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</si>
  <si>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</si>
  <si>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</si>
  <si>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</si>
  <si>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</si>
  <si>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</si>
  <si>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</si>
  <si>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</si>
  <si>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</si>
  <si>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</si>
  <si>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</si>
  <si>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</si>
  <si>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</si>
  <si>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</si>
  <si>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</si>
  <si>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</si>
  <si>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</si>
  <si>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</si>
  <si>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</si>
  <si>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</si>
  <si>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</si>
  <si>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</si>
  <si>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</si>
  <si>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</si>
  <si>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</si>
  <si>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</si>
  <si>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</si>
  <si>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</si>
  <si>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</si>
  <si>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</si>
  <si>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</si>
  <si>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</si>
  <si>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</si>
  <si>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</si>
  <si>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</si>
  <si>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</si>
  <si>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</si>
  <si>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</si>
  <si>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</si>
  <si>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</si>
  <si>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</si>
  <si>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</si>
  <si>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</si>
  <si>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</si>
  <si>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</si>
  <si>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</si>
  <si>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</si>
  <si>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</si>
  <si>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</si>
  <si>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</si>
  <si>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</si>
  <si>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</si>
  <si>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</si>
  <si>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</si>
  <si>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</si>
  <si>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</si>
  <si>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</si>
  <si>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</si>
  <si>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</si>
  <si>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</si>
  <si>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</si>
  <si>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</si>
  <si>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</si>
  <si>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</si>
  <si>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</si>
  <si>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</si>
  <si>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</si>
  <si>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</si>
  <si>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</si>
  <si>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</si>
  <si>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</si>
  <si>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</si>
  <si>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</si>
  <si>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</si>
  <si>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</si>
  <si>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</si>
  <si>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</si>
  <si>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</si>
  <si>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</si>
  <si>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</si>
  <si>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</si>
  <si>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</si>
  <si>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</si>
  <si>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</si>
  <si>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</si>
  <si>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</si>
  <si>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</si>
  <si>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</si>
  <si>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</si>
  <si>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</si>
  <si>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</si>
  <si>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</si>
  <si>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</si>
  <si>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</si>
  <si>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</si>
  <si>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</si>
  <si>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</si>
  <si>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</si>
  <si>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</si>
  <si>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</si>
  <si>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</si>
  <si>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</si>
  <si>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</si>
  <si>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</si>
  <si>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</si>
  <si>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</si>
  <si>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</si>
  <si>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</si>
  <si>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</si>
  <si>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</si>
  <si>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</si>
  <si>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</si>
  <si>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</si>
  <si>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</si>
  <si>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</si>
  <si>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</si>
  <si>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</si>
  <si>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</si>
  <si>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</si>
  <si>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</si>
  <si>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</si>
  <si>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</si>
  <si>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</si>
  <si>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</si>
  <si>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</si>
  <si>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</si>
  <si>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</si>
  <si>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</si>
  <si>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</si>
  <si>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</si>
  <si>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</si>
  <si>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</si>
  <si>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</si>
  <si>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</si>
  <si>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</si>
  <si>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</si>
  <si>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</si>
  <si>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</si>
  <si>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</si>
  <si>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Відхилення плану звітного періоду (тис.грн)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</si>
  <si>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</si>
  <si>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</si>
  <si>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</si>
  <si>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</si>
  <si>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</si>
  <si>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</si>
  <si>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</si>
  <si>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</si>
  <si>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</si>
  <si>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</si>
  <si>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</si>
  <si>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</si>
  <si>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</si>
  <si>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</si>
  <si>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</si>
  <si>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</si>
  <si>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</si>
  <si>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</si>
  <si>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</si>
  <si>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</si>
  <si>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</si>
  <si>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</si>
  <si>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</si>
  <si>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</si>
  <si>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</si>
  <si>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</si>
  <si>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</si>
  <si>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</si>
  <si>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</si>
  <si>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</si>
  <si>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</si>
  <si>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</si>
  <si>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на утримання учнів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</si>
  <si>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</si>
  <si>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</si>
  <si>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Виконання  загального фонду бюджету  Новгород-Сіверської міської територіальної громади за  2021 рік</t>
  </si>
  <si>
    <t>Виконання  спеціального фонду бюджету Новгород-Сіверської міської  територіальної громади                                            за  2021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</si>
  <si>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 дотації з державного бюджету</t>
  </si>
  <si>
    <t>Видатки загального фонду на утримання закладів освіти Новгород-Сіверської міської територіальної громади за 2021 рік</t>
  </si>
  <si>
    <t>Видатки на утримкання дітей дошкільного віку (грн)</t>
  </si>
  <si>
    <t xml:space="preserve">     лютого 2022 року №</t>
  </si>
  <si>
    <t>Додаток 1          Проєкт № 30                                                  до рішення  16-ої сесії    Ногород-Сіверської            міської ради  VIII скликання                                                                   лютого 2022 року №</t>
  </si>
  <si>
    <t>Додаток 2    Проєкт № 30                                                            до рішення  16-ої  сесії                                            Новгород-Сіверської міської ради                                              VIII скликання                                                                                                                                                         лютого   2022 року №</t>
  </si>
  <si>
    <t xml:space="preserve">Додаток № 3    Проєкт № 30                                                            до рішення  16-ої  сесії                                            Новгород-Сіверської  міської ради                                          VIII скликання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</si>
</sst>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25" fillId="3" borderId="0" applyNumberFormat="0" applyBorder="0" applyAlignment="0" applyProtection="0"/>
    <xf numFmtId="0" fontId="71" fillId="4" borderId="0" applyNumberFormat="0" applyBorder="0" applyAlignment="0" applyProtection="0"/>
    <xf numFmtId="0" fontId="25" fillId="5" borderId="0" applyNumberFormat="0" applyBorder="0" applyAlignment="0" applyProtection="0"/>
    <xf numFmtId="0" fontId="71" fillId="6" borderId="0" applyNumberFormat="0" applyBorder="0" applyAlignment="0" applyProtection="0"/>
    <xf numFmtId="0" fontId="25" fillId="7" borderId="0" applyNumberFormat="0" applyBorder="0" applyAlignment="0" applyProtection="0"/>
    <xf numFmtId="0" fontId="71" fillId="8" borderId="0" applyNumberFormat="0" applyBorder="0" applyAlignment="0" applyProtection="0"/>
    <xf numFmtId="0" fontId="25" fillId="9" borderId="0" applyNumberFormat="0" applyBorder="0" applyAlignment="0" applyProtection="0"/>
    <xf numFmtId="0" fontId="71" fillId="10" borderId="0" applyNumberFormat="0" applyBorder="0" applyAlignment="0" applyProtection="0"/>
    <xf numFmtId="0" fontId="25" fillId="11" borderId="0" applyNumberFormat="0" applyBorder="0" applyAlignment="0" applyProtection="0"/>
    <xf numFmtId="0" fontId="71" fillId="12" borderId="0" applyNumberFormat="0" applyBorder="0" applyAlignment="0" applyProtection="0"/>
    <xf numFmtId="0" fontId="25" fillId="13" borderId="0" applyNumberFormat="0" applyBorder="0" applyAlignment="0" applyProtection="0"/>
    <xf numFmtId="0" fontId="71" fillId="14" borderId="0" applyNumberFormat="0" applyBorder="0" applyAlignment="0" applyProtection="0"/>
    <xf numFmtId="0" fontId="25" fillId="15" borderId="0" applyNumberFormat="0" applyBorder="0" applyAlignment="0" applyProtection="0"/>
    <xf numFmtId="0" fontId="71" fillId="16" borderId="0" applyNumberFormat="0" applyBorder="0" applyAlignment="0" applyProtection="0"/>
    <xf numFmtId="0" fontId="25" fillId="17" borderId="0" applyNumberFormat="0" applyBorder="0" applyAlignment="0" applyProtection="0"/>
    <xf numFmtId="0" fontId="71" fillId="18" borderId="0" applyNumberFormat="0" applyBorder="0" applyAlignment="0" applyProtection="0"/>
    <xf numFmtId="0" fontId="25" fillId="19" borderId="0" applyNumberFormat="0" applyBorder="0" applyAlignment="0" applyProtection="0"/>
    <xf numFmtId="0" fontId="71" fillId="20" borderId="0" applyNumberFormat="0" applyBorder="0" applyAlignment="0" applyProtection="0"/>
    <xf numFmtId="0" fontId="25" fillId="9" borderId="0" applyNumberFormat="0" applyBorder="0" applyAlignment="0" applyProtection="0"/>
    <xf numFmtId="0" fontId="71" fillId="21" borderId="0" applyNumberFormat="0" applyBorder="0" applyAlignment="0" applyProtection="0"/>
    <xf numFmtId="0" fontId="25" fillId="15" borderId="0" applyNumberFormat="0" applyBorder="0" applyAlignment="0" applyProtection="0"/>
    <xf numFmtId="0" fontId="71" fillId="22" borderId="0" applyNumberFormat="0" applyBorder="0" applyAlignment="0" applyProtection="0"/>
    <xf numFmtId="0" fontId="25" fillId="23" borderId="0" applyNumberFormat="0" applyBorder="0" applyAlignment="0" applyProtection="0"/>
    <xf numFmtId="0" fontId="72" fillId="24" borderId="0" applyNumberFormat="0" applyBorder="0" applyAlignment="0" applyProtection="0"/>
    <xf numFmtId="0" fontId="26" fillId="25" borderId="0" applyNumberFormat="0" applyBorder="0" applyAlignment="0" applyProtection="0"/>
    <xf numFmtId="0" fontId="72" fillId="26" borderId="0" applyNumberFormat="0" applyBorder="0" applyAlignment="0" applyProtection="0"/>
    <xf numFmtId="0" fontId="26" fillId="17" borderId="0" applyNumberFormat="0" applyBorder="0" applyAlignment="0" applyProtection="0"/>
    <xf numFmtId="0" fontId="72" fillId="27" borderId="0" applyNumberFormat="0" applyBorder="0" applyAlignment="0" applyProtection="0"/>
    <xf numFmtId="0" fontId="26" fillId="19" borderId="0" applyNumberFormat="0" applyBorder="0" applyAlignment="0" applyProtection="0"/>
    <xf numFmtId="0" fontId="72" fillId="28" borderId="0" applyNumberFormat="0" applyBorder="0" applyAlignment="0" applyProtection="0"/>
    <xf numFmtId="0" fontId="26" fillId="29" borderId="0" applyNumberFormat="0" applyBorder="0" applyAlignment="0" applyProtection="0"/>
    <xf numFmtId="0" fontId="72" fillId="30" borderId="0" applyNumberFormat="0" applyBorder="0" applyAlignment="0" applyProtection="0"/>
    <xf numFmtId="0" fontId="26" fillId="31" borderId="0" applyNumberFormat="0" applyBorder="0" applyAlignment="0" applyProtection="0"/>
    <xf numFmtId="0" fontId="72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40" borderId="1" applyNumberFormat="0" applyAlignment="0" applyProtection="0"/>
    <xf numFmtId="0" fontId="74" fillId="41" borderId="2" applyNumberFormat="0" applyAlignment="0" applyProtection="0"/>
    <xf numFmtId="0" fontId="75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6" applyNumberFormat="0" applyFill="0" applyAlignment="0" applyProtection="0"/>
    <xf numFmtId="0" fontId="80" fillId="42" borderId="7" applyNumberFormat="0" applyAlignment="0" applyProtection="0"/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5" fillId="46" borderId="9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28" fillId="0" borderId="0">
      <alignment/>
      <protection/>
    </xf>
    <xf numFmtId="0" fontId="8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8" fillId="47" borderId="0" applyNumberFormat="0" applyBorder="0" applyAlignment="0" applyProtection="0"/>
  </cellStyleXfs>
  <cellXfs count="51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7" borderId="21" xfId="0" applyNumberFormat="1" applyFont="1" applyFill="1" applyBorder="1" applyAlignment="1" applyProtection="1">
      <alignment horizontal="right" shrinkToFit="1"/>
      <protection/>
    </xf>
    <xf numFmtId="0" fontId="6" fillId="7" borderId="27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28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9" fillId="0" borderId="29" xfId="7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0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7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7" borderId="31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2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3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4" xfId="0" applyNumberFormat="1" applyFont="1" applyFill="1" applyBorder="1" applyAlignment="1" applyProtection="1">
      <alignment horizontal="right" wrapText="1"/>
      <protection hidden="1"/>
    </xf>
    <xf numFmtId="204" fontId="17" fillId="0" borderId="28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35" xfId="0" applyNumberFormat="1" applyFont="1" applyFill="1" applyBorder="1" applyAlignment="1" applyProtection="1">
      <alignment horizontal="right"/>
      <protection hidden="1"/>
    </xf>
    <xf numFmtId="204" fontId="18" fillId="0" borderId="36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48" borderId="12" xfId="0" applyNumberFormat="1" applyFont="1" applyFill="1" applyBorder="1" applyAlignment="1" applyProtection="1">
      <alignment horizontal="right" shrinkToFit="1"/>
      <protection/>
    </xf>
    <xf numFmtId="0" fontId="6" fillId="48" borderId="22" xfId="0" applyFont="1" applyFill="1" applyBorder="1" applyAlignment="1" applyProtection="1">
      <alignment horizontal="center" wrapText="1"/>
      <protection/>
    </xf>
    <xf numFmtId="204" fontId="19" fillId="48" borderId="37" xfId="0" applyNumberFormat="1" applyFont="1" applyFill="1" applyBorder="1" applyAlignment="1">
      <alignment horizontal="right" wrapText="1" shrinkToFit="1"/>
    </xf>
    <xf numFmtId="204" fontId="18" fillId="48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78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49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>
      <alignment horizontal="center" vertical="center"/>
    </xf>
    <xf numFmtId="204" fontId="16" fillId="0" borderId="39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0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50" borderId="41" xfId="0" applyNumberFormat="1" applyFont="1" applyFill="1" applyBorder="1" applyAlignment="1" applyProtection="1">
      <alignment horizontal="center" vertical="center"/>
      <protection hidden="1"/>
    </xf>
    <xf numFmtId="204" fontId="18" fillId="0" borderId="28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3" fontId="9" fillId="49" borderId="42" xfId="0" applyNumberFormat="1" applyFont="1" applyFill="1" applyBorder="1" applyAlignment="1" applyProtection="1">
      <alignment horizontal="right" vertical="top"/>
      <protection hidden="1"/>
    </xf>
    <xf numFmtId="0" fontId="9" fillId="49" borderId="23" xfId="0" applyFont="1" applyFill="1" applyBorder="1" applyAlignment="1" applyProtection="1">
      <alignment horizontal="left" vertical="top" wrapText="1"/>
      <protection hidden="1"/>
    </xf>
    <xf numFmtId="204" fontId="18" fillId="49" borderId="43" xfId="0" applyNumberFormat="1" applyFont="1" applyFill="1" applyBorder="1" applyAlignment="1" applyProtection="1">
      <alignment horizontal="right"/>
      <protection hidden="1"/>
    </xf>
    <xf numFmtId="0" fontId="10" fillId="49" borderId="0" xfId="0" applyFont="1" applyFill="1" applyAlignment="1">
      <alignment/>
    </xf>
    <xf numFmtId="203" fontId="9" fillId="49" borderId="20" xfId="0" applyNumberFormat="1" applyFont="1" applyFill="1" applyBorder="1" applyAlignment="1" applyProtection="1">
      <alignment horizontal="right" vertical="top"/>
      <protection hidden="1"/>
    </xf>
    <xf numFmtId="0" fontId="9" fillId="49" borderId="14" xfId="0" applyFont="1" applyFill="1" applyBorder="1" applyAlignment="1" applyProtection="1">
      <alignment horizontal="left" vertical="top" wrapText="1"/>
      <protection hidden="1"/>
    </xf>
    <xf numFmtId="204" fontId="18" fillId="49" borderId="35" xfId="0" applyNumberFormat="1" applyFont="1" applyFill="1" applyBorder="1" applyAlignment="1" applyProtection="1">
      <alignment horizontal="right"/>
      <protection hidden="1"/>
    </xf>
    <xf numFmtId="203" fontId="12" fillId="49" borderId="20" xfId="0" applyNumberFormat="1" applyFont="1" applyFill="1" applyBorder="1" applyAlignment="1" applyProtection="1">
      <alignment horizontal="right" vertical="top"/>
      <protection hidden="1"/>
    </xf>
    <xf numFmtId="0" fontId="8" fillId="49" borderId="14" xfId="0" applyFont="1" applyFill="1" applyBorder="1" applyAlignment="1" applyProtection="1">
      <alignment horizontal="left" vertical="top" wrapText="1"/>
      <protection hidden="1"/>
    </xf>
    <xf numFmtId="204" fontId="21" fillId="49" borderId="35" xfId="0" applyNumberFormat="1" applyFont="1" applyFill="1" applyBorder="1" applyAlignment="1" applyProtection="1">
      <alignment horizontal="right"/>
      <protection hidden="1"/>
    </xf>
    <xf numFmtId="0" fontId="29" fillId="0" borderId="23" xfId="74" applyFont="1" applyBorder="1" applyAlignment="1">
      <alignment horizontal="center" vertical="center"/>
      <protection/>
    </xf>
    <xf numFmtId="0" fontId="29" fillId="0" borderId="23" xfId="74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76" applyFont="1" applyFill="1" applyBorder="1" applyAlignment="1">
      <alignment wrapText="1"/>
      <protection/>
    </xf>
    <xf numFmtId="0" fontId="36" fillId="0" borderId="23" xfId="76" applyFont="1" applyFill="1" applyBorder="1" applyAlignment="1" quotePrefix="1">
      <alignment horizontal="center" wrapText="1"/>
      <protection/>
    </xf>
    <xf numFmtId="0" fontId="36" fillId="0" borderId="23" xfId="76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204" fontId="29" fillId="0" borderId="44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4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49" borderId="44" xfId="0" applyNumberFormat="1" applyFont="1" applyFill="1" applyBorder="1" applyAlignment="1" applyProtection="1">
      <alignment horizontal="right" wrapText="1"/>
      <protection hidden="1"/>
    </xf>
    <xf numFmtId="204" fontId="29" fillId="49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204" fontId="29" fillId="0" borderId="28" xfId="0" applyNumberFormat="1" applyFont="1" applyFill="1" applyBorder="1" applyAlignment="1" applyProtection="1">
      <alignment horizontal="right" wrapText="1"/>
      <protection hidden="1"/>
    </xf>
    <xf numFmtId="0" fontId="9" fillId="0" borderId="23" xfId="0" applyFont="1" applyBorder="1" applyAlignment="1">
      <alignment wrapText="1"/>
    </xf>
    <xf numFmtId="204" fontId="16" fillId="49" borderId="45" xfId="0" applyNumberFormat="1" applyFont="1" applyFill="1" applyBorder="1" applyAlignment="1" applyProtection="1">
      <alignment horizontal="center" vertical="center"/>
      <protection hidden="1"/>
    </xf>
    <xf numFmtId="204" fontId="18" fillId="49" borderId="14" xfId="0" applyNumberFormat="1" applyFont="1" applyFill="1" applyBorder="1" applyAlignment="1">
      <alignment horizontal="right"/>
    </xf>
    <xf numFmtId="204" fontId="18" fillId="0" borderId="44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29" fillId="0" borderId="44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0" fontId="36" fillId="0" borderId="26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35" xfId="0" applyNumberFormat="1" applyFont="1" applyFill="1" applyBorder="1" applyAlignment="1" applyProtection="1">
      <alignment horizontal="center" vertical="center"/>
      <protection hidden="1"/>
    </xf>
    <xf numFmtId="204" fontId="16" fillId="5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204" fontId="16" fillId="0" borderId="48" xfId="0" applyNumberFormat="1" applyFont="1" applyFill="1" applyBorder="1" applyAlignment="1">
      <alignment horizontal="center" vertical="center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204" fontId="29" fillId="0" borderId="39" xfId="0" applyNumberFormat="1" applyFont="1" applyFill="1" applyBorder="1" applyAlignment="1" applyProtection="1">
      <alignment horizontal="right" wrapText="1"/>
      <protection hidden="1"/>
    </xf>
    <xf numFmtId="204" fontId="29" fillId="49" borderId="39" xfId="0" applyNumberFormat="1" applyFont="1" applyFill="1" applyBorder="1" applyAlignment="1" applyProtection="1">
      <alignment horizontal="right" wrapText="1"/>
      <protection hidden="1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0" borderId="47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43" xfId="0" applyNumberFormat="1" applyFont="1" applyFill="1" applyBorder="1" applyAlignment="1" applyProtection="1">
      <alignment horizontal="right" vertical="center" wrapText="1"/>
      <protection hidden="1"/>
    </xf>
    <xf numFmtId="204" fontId="40" fillId="49" borderId="40" xfId="0" applyNumberFormat="1" applyFont="1" applyFill="1" applyBorder="1" applyAlignment="1" applyProtection="1">
      <alignment horizontal="right"/>
      <protection hidden="1"/>
    </xf>
    <xf numFmtId="204" fontId="29" fillId="49" borderId="40" xfId="0" applyNumberFormat="1" applyFont="1" applyFill="1" applyBorder="1" applyAlignment="1" applyProtection="1">
      <alignment horizontal="right"/>
      <protection hidden="1"/>
    </xf>
    <xf numFmtId="204" fontId="40" fillId="49" borderId="14" xfId="0" applyNumberFormat="1" applyFont="1" applyFill="1" applyBorder="1" applyAlignment="1" applyProtection="1">
      <alignment horizontal="right"/>
      <protection hidden="1"/>
    </xf>
    <xf numFmtId="204" fontId="29" fillId="49" borderId="14" xfId="0" applyNumberFormat="1" applyFont="1" applyFill="1" applyBorder="1" applyAlignment="1" applyProtection="1">
      <alignment horizontal="right"/>
      <protection hidden="1"/>
    </xf>
    <xf numFmtId="204" fontId="41" fillId="49" borderId="14" xfId="0" applyNumberFormat="1" applyFont="1" applyFill="1" applyBorder="1" applyAlignment="1" applyProtection="1">
      <alignment horizontal="right"/>
      <protection hidden="1"/>
    </xf>
    <xf numFmtId="204" fontId="42" fillId="49" borderId="14" xfId="0" applyNumberFormat="1" applyFont="1" applyFill="1" applyBorder="1" applyAlignment="1" applyProtection="1">
      <alignment horizontal="right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37" xfId="0" applyNumberFormat="1" applyFont="1" applyFill="1" applyBorder="1" applyAlignment="1" applyProtection="1">
      <alignment horizontal="center" vertical="center"/>
      <protection hidden="1"/>
    </xf>
    <xf numFmtId="204" fontId="29" fillId="0" borderId="41" xfId="0" applyNumberFormat="1" applyFont="1" applyFill="1" applyBorder="1" applyAlignment="1" applyProtection="1">
      <alignment horizontal="center" vertical="center"/>
      <protection hidden="1"/>
    </xf>
    <xf numFmtId="204" fontId="29" fillId="49" borderId="22" xfId="0" applyNumberFormat="1" applyFont="1" applyFill="1" applyBorder="1" applyAlignment="1" applyProtection="1">
      <alignment horizontal="center" vertical="center"/>
      <protection hidden="1"/>
    </xf>
    <xf numFmtId="204" fontId="30" fillId="49" borderId="45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49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0" fillId="49" borderId="26" xfId="0" applyNumberFormat="1" applyFont="1" applyFill="1" applyBorder="1" applyAlignment="1">
      <alignment horizontal="right" wrapText="1" shrinkToFit="1"/>
    </xf>
    <xf numFmtId="0" fontId="43" fillId="49" borderId="25" xfId="0" applyFont="1" applyFill="1" applyBorder="1" applyAlignment="1">
      <alignment/>
    </xf>
    <xf numFmtId="204" fontId="29" fillId="49" borderId="26" xfId="0" applyNumberFormat="1" applyFont="1" applyFill="1" applyBorder="1" applyAlignment="1">
      <alignment horizontal="right"/>
    </xf>
    <xf numFmtId="204" fontId="44" fillId="49" borderId="26" xfId="0" applyNumberFormat="1" applyFont="1" applyFill="1" applyBorder="1" applyAlignment="1">
      <alignment horizontal="right" wrapText="1" shrinkToFit="1"/>
    </xf>
    <xf numFmtId="204" fontId="44" fillId="49" borderId="49" xfId="0" applyNumberFormat="1" applyFont="1" applyFill="1" applyBorder="1" applyAlignment="1">
      <alignment horizontal="right" wrapText="1" shrinkToFit="1"/>
    </xf>
    <xf numFmtId="204" fontId="40" fillId="49" borderId="23" xfId="0" applyNumberFormat="1" applyFont="1" applyFill="1" applyBorder="1" applyAlignment="1">
      <alignment horizontal="right" wrapText="1" shrinkToFit="1"/>
    </xf>
    <xf numFmtId="204" fontId="40" fillId="49" borderId="23" xfId="0" applyNumberFormat="1" applyFont="1" applyFill="1" applyBorder="1" applyAlignment="1">
      <alignment horizontal="right"/>
    </xf>
    <xf numFmtId="204" fontId="29" fillId="49" borderId="23" xfId="0" applyNumberFormat="1" applyFont="1" applyFill="1" applyBorder="1" applyAlignment="1">
      <alignment horizontal="right"/>
    </xf>
    <xf numFmtId="204" fontId="44" fillId="49" borderId="23" xfId="0" applyNumberFormat="1" applyFont="1" applyFill="1" applyBorder="1" applyAlignment="1">
      <alignment horizontal="right" wrapText="1" shrinkToFit="1"/>
    </xf>
    <xf numFmtId="204" fontId="29" fillId="49" borderId="23" xfId="0" applyNumberFormat="1" applyFont="1" applyFill="1" applyBorder="1" applyAlignment="1">
      <alignment horizontal="right" wrapText="1" shrinkToFit="1"/>
    </xf>
    <xf numFmtId="204" fontId="41" fillId="49" borderId="23" xfId="0" applyNumberFormat="1" applyFont="1" applyFill="1" applyBorder="1" applyAlignment="1">
      <alignment horizontal="right" wrapText="1" shrinkToFit="1"/>
    </xf>
    <xf numFmtId="204" fontId="41" fillId="49" borderId="23" xfId="0" applyNumberFormat="1" applyFont="1" applyFill="1" applyBorder="1" applyAlignment="1">
      <alignment horizontal="right"/>
    </xf>
    <xf numFmtId="204" fontId="42" fillId="49" borderId="23" xfId="0" applyNumberFormat="1" applyFont="1" applyFill="1" applyBorder="1" applyAlignment="1">
      <alignment horizontal="right"/>
    </xf>
    <xf numFmtId="204" fontId="45" fillId="49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49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49" borderId="38" xfId="0" applyNumberFormat="1" applyFont="1" applyFill="1" applyBorder="1" applyAlignment="1" applyProtection="1">
      <alignment horizontal="right" vertical="top"/>
      <protection/>
    </xf>
    <xf numFmtId="0" fontId="29" fillId="49" borderId="26" xfId="0" applyFont="1" applyFill="1" applyBorder="1" applyAlignment="1" applyProtection="1">
      <alignment horizontal="left" vertical="top" wrapText="1"/>
      <protection/>
    </xf>
    <xf numFmtId="0" fontId="31" fillId="49" borderId="0" xfId="0" applyFont="1" applyFill="1" applyAlignment="1">
      <alignment/>
    </xf>
    <xf numFmtId="0" fontId="32" fillId="49" borderId="0" xfId="0" applyFont="1" applyFill="1" applyAlignment="1">
      <alignment/>
    </xf>
    <xf numFmtId="0" fontId="32" fillId="51" borderId="0" xfId="0" applyFont="1" applyFill="1" applyAlignment="1">
      <alignment/>
    </xf>
    <xf numFmtId="49" fontId="29" fillId="49" borderId="15" xfId="0" applyNumberFormat="1" applyFont="1" applyFill="1" applyBorder="1" applyAlignment="1" applyProtection="1">
      <alignment horizontal="right" vertical="top"/>
      <protection/>
    </xf>
    <xf numFmtId="0" fontId="29" fillId="49" borderId="14" xfId="0" applyFont="1" applyFill="1" applyBorder="1" applyAlignment="1" applyProtection="1">
      <alignment horizontal="left" vertical="top" wrapText="1"/>
      <protection/>
    </xf>
    <xf numFmtId="204" fontId="44" fillId="49" borderId="0" xfId="0" applyNumberFormat="1" applyFont="1" applyFill="1" applyBorder="1" applyAlignment="1" applyProtection="1">
      <alignment horizontal="right" wrapText="1"/>
      <protection hidden="1"/>
    </xf>
    <xf numFmtId="204" fontId="31" fillId="49" borderId="0" xfId="0" applyNumberFormat="1" applyFont="1" applyFill="1" applyAlignment="1">
      <alignment/>
    </xf>
    <xf numFmtId="49" fontId="42" fillId="49" borderId="15" xfId="0" applyNumberFormat="1" applyFont="1" applyFill="1" applyBorder="1" applyAlignment="1" applyProtection="1">
      <alignment horizontal="right" vertical="top"/>
      <protection/>
    </xf>
    <xf numFmtId="0" fontId="42" fillId="49" borderId="14" xfId="0" applyFont="1" applyFill="1" applyBorder="1" applyAlignment="1" applyProtection="1">
      <alignment horizontal="left" vertical="top" wrapText="1"/>
      <protection/>
    </xf>
    <xf numFmtId="204" fontId="46" fillId="49" borderId="0" xfId="0" applyNumberFormat="1" applyFont="1" applyFill="1" applyAlignment="1">
      <alignment/>
    </xf>
    <xf numFmtId="0" fontId="47" fillId="49" borderId="0" xfId="0" applyFont="1" applyFill="1" applyAlignment="1">
      <alignment/>
    </xf>
    <xf numFmtId="0" fontId="47" fillId="51" borderId="0" xfId="0" applyFont="1" applyFill="1" applyAlignment="1">
      <alignment/>
    </xf>
    <xf numFmtId="0" fontId="46" fillId="49" borderId="0" xfId="0" applyFont="1" applyFill="1" applyAlignment="1">
      <alignment/>
    </xf>
    <xf numFmtId="0" fontId="36" fillId="49" borderId="36" xfId="76" applyFont="1" applyFill="1" applyBorder="1" applyAlignment="1" quotePrefix="1">
      <alignment horizontal="center" vertical="center" wrapText="1"/>
      <protection/>
    </xf>
    <xf numFmtId="204" fontId="18" fillId="0" borderId="26" xfId="0" applyNumberFormat="1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 applyProtection="1">
      <alignment horizontal="left" wrapText="1"/>
      <protection/>
    </xf>
    <xf numFmtId="204" fontId="17" fillId="0" borderId="23" xfId="0" applyNumberFormat="1" applyFont="1" applyFill="1" applyBorder="1" applyAlignment="1" applyProtection="1">
      <alignment vertical="center" wrapText="1"/>
      <protection hidden="1"/>
    </xf>
    <xf numFmtId="0" fontId="29" fillId="0" borderId="26" xfId="74" applyFont="1" applyBorder="1" applyAlignment="1">
      <alignment vertical="center" wrapText="1"/>
      <protection/>
    </xf>
    <xf numFmtId="204" fontId="17" fillId="0" borderId="17" xfId="0" applyNumberFormat="1" applyFont="1" applyFill="1" applyBorder="1" applyAlignment="1" applyProtection="1">
      <alignment vertical="center" wrapText="1"/>
      <protection hidden="1"/>
    </xf>
    <xf numFmtId="204" fontId="17" fillId="49" borderId="17" xfId="0" applyNumberFormat="1" applyFont="1" applyFill="1" applyBorder="1" applyAlignment="1" applyProtection="1">
      <alignment vertical="center" wrapText="1"/>
      <protection hidden="1"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6" xfId="74" applyFont="1" applyBorder="1" applyAlignment="1">
      <alignment horizontal="center" vertical="center"/>
      <protection/>
    </xf>
    <xf numFmtId="0" fontId="29" fillId="0" borderId="17" xfId="74" applyFont="1" applyBorder="1" applyAlignment="1">
      <alignment horizontal="center" vertical="center"/>
      <protection/>
    </xf>
    <xf numFmtId="0" fontId="29" fillId="0" borderId="17" xfId="74" applyFont="1" applyBorder="1" applyAlignment="1">
      <alignment vertical="center" wrapText="1"/>
      <protection/>
    </xf>
    <xf numFmtId="204" fontId="18" fillId="0" borderId="28" xfId="0" applyNumberFormat="1" applyFont="1" applyFill="1" applyBorder="1" applyAlignment="1" applyProtection="1">
      <alignment horizontal="center" vertical="center"/>
      <protection hidden="1"/>
    </xf>
    <xf numFmtId="204" fontId="18" fillId="0" borderId="14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8" fillId="0" borderId="35" xfId="0" applyNumberFormat="1" applyFont="1" applyFill="1" applyBorder="1" applyAlignment="1" applyProtection="1">
      <alignment horizontal="center" vertical="center"/>
      <protection hidden="1"/>
    </xf>
    <xf numFmtId="0" fontId="36" fillId="0" borderId="17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 quotePrefix="1">
      <alignment horizontal="center"/>
      <protection/>
    </xf>
    <xf numFmtId="0" fontId="36" fillId="0" borderId="17" xfId="76" applyFont="1" applyFill="1" applyBorder="1" applyAlignment="1">
      <alignment wrapText="1"/>
      <protection/>
    </xf>
    <xf numFmtId="0" fontId="36" fillId="0" borderId="26" xfId="76" applyFont="1" applyFill="1" applyBorder="1">
      <alignment/>
      <protection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0" fontId="36" fillId="0" borderId="17" xfId="76" applyFont="1" applyFill="1" applyBorder="1" applyAlignment="1" quotePrefix="1">
      <alignment horizontal="center"/>
      <protection/>
    </xf>
    <xf numFmtId="204" fontId="18" fillId="0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/>
    </xf>
    <xf numFmtId="204" fontId="29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10" fontId="18" fillId="0" borderId="26" xfId="0" applyNumberFormat="1" applyFont="1" applyFill="1" applyBorder="1" applyAlignment="1" applyProtection="1">
      <alignment horizontal="left" vertical="top" wrapText="1"/>
      <protection hidden="1"/>
    </xf>
    <xf numFmtId="204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16" fillId="49" borderId="26" xfId="0" applyNumberFormat="1" applyFont="1" applyFill="1" applyBorder="1" applyAlignment="1" applyProtection="1">
      <alignment horizontal="center" vertical="center"/>
      <protection hidden="1"/>
    </xf>
    <xf numFmtId="204" fontId="29" fillId="49" borderId="17" xfId="0" applyNumberFormat="1" applyFont="1" applyFill="1" applyBorder="1" applyAlignment="1" applyProtection="1">
      <alignment horizontal="center" vertical="center"/>
      <protection hidden="1"/>
    </xf>
    <xf numFmtId="0" fontId="36" fillId="49" borderId="26" xfId="76" applyFont="1" applyFill="1" applyBorder="1" applyAlignment="1" quotePrefix="1">
      <alignment horizontal="center" vertical="center" wrapText="1"/>
      <protection/>
    </xf>
    <xf numFmtId="0" fontId="36" fillId="49" borderId="26" xfId="76" applyFont="1" applyFill="1" applyBorder="1" applyAlignment="1">
      <alignment wrapText="1"/>
      <protection/>
    </xf>
    <xf numFmtId="204" fontId="29" fillId="49" borderId="28" xfId="0" applyNumberFormat="1" applyFont="1" applyFill="1" applyBorder="1" applyAlignment="1" applyProtection="1">
      <alignment horizontal="right" wrapText="1"/>
      <protection hidden="1"/>
    </xf>
    <xf numFmtId="204" fontId="29" fillId="49" borderId="14" xfId="0" applyNumberFormat="1" applyFont="1" applyFill="1" applyBorder="1" applyAlignment="1" applyProtection="1">
      <alignment horizontal="right" wrapText="1"/>
      <protection hidden="1"/>
    </xf>
    <xf numFmtId="204" fontId="29" fillId="0" borderId="35" xfId="0" applyNumberFormat="1" applyFont="1" applyFill="1" applyBorder="1" applyAlignment="1" applyProtection="1">
      <alignment horizontal="right" wrapText="1"/>
      <protection hidden="1"/>
    </xf>
    <xf numFmtId="204" fontId="29" fillId="0" borderId="28" xfId="0" applyNumberFormat="1" applyFont="1" applyFill="1" applyBorder="1" applyAlignment="1" applyProtection="1">
      <alignment horizontal="right"/>
      <protection hidden="1"/>
    </xf>
    <xf numFmtId="204" fontId="29" fillId="49" borderId="35" xfId="0" applyNumberFormat="1" applyFont="1" applyFill="1" applyBorder="1" applyAlignment="1" applyProtection="1">
      <alignment horizontal="right" wrapText="1"/>
      <protection hidden="1"/>
    </xf>
    <xf numFmtId="0" fontId="36" fillId="0" borderId="14" xfId="76" applyFont="1" applyFill="1" applyBorder="1" applyAlignment="1" quotePrefix="1">
      <alignment horizontal="center"/>
      <protection/>
    </xf>
    <xf numFmtId="0" fontId="36" fillId="0" borderId="14" xfId="76" applyFont="1" applyFill="1" applyBorder="1">
      <alignment/>
      <protection/>
    </xf>
    <xf numFmtId="204" fontId="29" fillId="0" borderId="14" xfId="0" applyNumberFormat="1" applyFont="1" applyFill="1" applyBorder="1" applyAlignment="1" applyProtection="1">
      <alignment horizontal="right" wrapText="1"/>
      <protection hidden="1"/>
    </xf>
    <xf numFmtId="204" fontId="29" fillId="0" borderId="47" xfId="0" applyNumberFormat="1" applyFont="1" applyFill="1" applyBorder="1" applyAlignment="1" applyProtection="1">
      <alignment horizontal="right" wrapText="1"/>
      <protection hidden="1"/>
    </xf>
    <xf numFmtId="204" fontId="29" fillId="0" borderId="26" xfId="0" applyNumberFormat="1" applyFont="1" applyFill="1" applyBorder="1" applyAlignment="1" applyProtection="1">
      <alignment horizontal="right" wrapText="1"/>
      <protection hidden="1"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6" fillId="49" borderId="26" xfId="76" applyFont="1" applyFill="1" applyBorder="1" applyAlignment="1" quotePrefix="1">
      <alignment horizontal="center"/>
      <protection/>
    </xf>
    <xf numFmtId="0" fontId="36" fillId="49" borderId="26" xfId="76" applyFont="1" applyFill="1" applyBorder="1">
      <alignment/>
      <protection/>
    </xf>
    <xf numFmtId="0" fontId="36" fillId="49" borderId="17" xfId="76" applyFont="1" applyFill="1" applyBorder="1" applyAlignment="1" quotePrefix="1">
      <alignment horizontal="center"/>
      <protection/>
    </xf>
    <xf numFmtId="0" fontId="36" fillId="49" borderId="17" xfId="76" applyFont="1" applyFill="1" applyBorder="1">
      <alignment/>
      <protection/>
    </xf>
    <xf numFmtId="204" fontId="29" fillId="0" borderId="26" xfId="0" applyNumberFormat="1" applyFont="1" applyFill="1" applyBorder="1" applyAlignment="1" applyProtection="1">
      <alignment horizontal="right"/>
      <protection hidden="1"/>
    </xf>
    <xf numFmtId="204" fontId="29" fillId="0" borderId="17" xfId="0" applyNumberFormat="1" applyFont="1" applyFill="1" applyBorder="1" applyAlignment="1" applyProtection="1">
      <alignment horizontal="right"/>
      <protection hidden="1"/>
    </xf>
    <xf numFmtId="204" fontId="29" fillId="0" borderId="39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Alignment="1">
      <alignment/>
    </xf>
    <xf numFmtId="0" fontId="90" fillId="0" borderId="40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0" fillId="0" borderId="23" xfId="0" applyFont="1" applyBorder="1" applyAlignment="1">
      <alignment wrapText="1"/>
    </xf>
    <xf numFmtId="0" fontId="90" fillId="0" borderId="23" xfId="0" applyFont="1" applyBorder="1" applyAlignment="1">
      <alignment horizontal="center"/>
    </xf>
    <xf numFmtId="3" fontId="90" fillId="0" borderId="23" xfId="0" applyNumberFormat="1" applyFont="1" applyBorder="1" applyAlignment="1">
      <alignment/>
    </xf>
    <xf numFmtId="3" fontId="91" fillId="0" borderId="23" xfId="0" applyNumberFormat="1" applyFont="1" applyFill="1" applyBorder="1" applyAlignment="1">
      <alignment/>
    </xf>
    <xf numFmtId="0" fontId="90" fillId="0" borderId="23" xfId="0" applyFont="1" applyFill="1" applyBorder="1" applyAlignment="1">
      <alignment horizontal="center"/>
    </xf>
    <xf numFmtId="3" fontId="90" fillId="0" borderId="23" xfId="0" applyNumberFormat="1" applyFont="1" applyFill="1" applyBorder="1" applyAlignment="1">
      <alignment/>
    </xf>
    <xf numFmtId="0" fontId="91" fillId="0" borderId="23" xfId="0" applyFont="1" applyBorder="1" applyAlignment="1">
      <alignment/>
    </xf>
    <xf numFmtId="0" fontId="91" fillId="0" borderId="23" xfId="0" applyFont="1" applyBorder="1" applyAlignment="1">
      <alignment horizontal="center"/>
    </xf>
    <xf numFmtId="3" fontId="91" fillId="0" borderId="23" xfId="0" applyNumberFormat="1" applyFont="1" applyBorder="1" applyAlignment="1">
      <alignment/>
    </xf>
    <xf numFmtId="3" fontId="91" fillId="0" borderId="23" xfId="0" applyNumberFormat="1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Alignment="1">
      <alignment/>
    </xf>
    <xf numFmtId="2" fontId="94" fillId="0" borderId="0" xfId="0" applyNumberFormat="1" applyFont="1" applyAlignment="1">
      <alignment/>
    </xf>
    <xf numFmtId="0" fontId="94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6" fillId="52" borderId="12" xfId="0" applyNumberFormat="1" applyFont="1" applyFill="1" applyBorder="1" applyAlignment="1" applyProtection="1">
      <alignment horizontal="right" shrinkToFit="1"/>
      <protection/>
    </xf>
    <xf numFmtId="0" fontId="6" fillId="52" borderId="22" xfId="0" applyFont="1" applyFill="1" applyBorder="1" applyAlignment="1" applyProtection="1">
      <alignment horizontal="center" wrapText="1"/>
      <protection/>
    </xf>
    <xf numFmtId="0" fontId="16" fillId="52" borderId="22" xfId="0" applyFont="1" applyFill="1" applyBorder="1" applyAlignment="1">
      <alignment horizontal="right" vertical="center" wrapText="1"/>
    </xf>
    <xf numFmtId="202" fontId="16" fillId="52" borderId="22" xfId="0" applyNumberFormat="1" applyFont="1" applyFill="1" applyBorder="1" applyAlignment="1">
      <alignment horizontal="right" vertical="center" wrapText="1"/>
    </xf>
    <xf numFmtId="204" fontId="16" fillId="52" borderId="13" xfId="0" applyNumberFormat="1" applyFont="1" applyFill="1" applyBorder="1" applyAlignment="1">
      <alignment horizontal="right" vertical="center" wrapText="1"/>
    </xf>
    <xf numFmtId="0" fontId="13" fillId="52" borderId="0" xfId="0" applyFont="1" applyFill="1" applyAlignment="1">
      <alignment/>
    </xf>
    <xf numFmtId="0" fontId="6" fillId="52" borderId="11" xfId="0" applyFont="1" applyFill="1" applyBorder="1" applyAlignment="1" applyProtection="1">
      <alignment horizontal="center" wrapText="1"/>
      <protection/>
    </xf>
    <xf numFmtId="204" fontId="16" fillId="52" borderId="11" xfId="0" applyNumberFormat="1" applyFont="1" applyFill="1" applyBorder="1" applyAlignment="1">
      <alignment horizontal="right" wrapText="1" shrinkToFit="1"/>
    </xf>
    <xf numFmtId="204" fontId="16" fillId="52" borderId="13" xfId="0" applyNumberFormat="1" applyFont="1" applyFill="1" applyBorder="1" applyAlignment="1">
      <alignment horizontal="right" wrapText="1" shrinkToFit="1"/>
    </xf>
    <xf numFmtId="0" fontId="9" fillId="52" borderId="0" xfId="0" applyFont="1" applyFill="1" applyAlignment="1" applyProtection="1">
      <alignment/>
      <protection locked="0"/>
    </xf>
    <xf numFmtId="0" fontId="6" fillId="52" borderId="23" xfId="0" applyFont="1" applyFill="1" applyBorder="1" applyAlignment="1" applyProtection="1">
      <alignment horizontal="right" vertical="top" wrapText="1"/>
      <protection locked="0"/>
    </xf>
    <xf numFmtId="0" fontId="6" fillId="52" borderId="23" xfId="0" applyFont="1" applyFill="1" applyBorder="1" applyAlignment="1" applyProtection="1">
      <alignment horizontal="left" vertical="top"/>
      <protection hidden="1" locked="0"/>
    </xf>
    <xf numFmtId="204" fontId="16" fillId="52" borderId="23" xfId="0" applyNumberFormat="1" applyFont="1" applyFill="1" applyBorder="1" applyAlignment="1" applyProtection="1">
      <alignment horizontal="right"/>
      <protection hidden="1" locked="0"/>
    </xf>
    <xf numFmtId="204" fontId="6" fillId="52" borderId="23" xfId="0" applyNumberFormat="1" applyFont="1" applyFill="1" applyBorder="1" applyAlignment="1">
      <alignment horizontal="right" wrapText="1" shrinkToFit="1"/>
    </xf>
    <xf numFmtId="0" fontId="6" fillId="52" borderId="0" xfId="0" applyFont="1" applyFill="1" applyAlignment="1" applyProtection="1">
      <alignment vertical="center"/>
      <protection locked="0"/>
    </xf>
    <xf numFmtId="0" fontId="9" fillId="52" borderId="12" xfId="0" applyFont="1" applyFill="1" applyBorder="1" applyAlignment="1" applyProtection="1">
      <alignment horizontal="right" vertical="center" wrapText="1"/>
      <protection locked="0"/>
    </xf>
    <xf numFmtId="0" fontId="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11" xfId="0" applyNumberFormat="1" applyFont="1" applyFill="1" applyBorder="1" applyAlignment="1" applyProtection="1">
      <alignment vertical="center" wrapText="1"/>
      <protection/>
    </xf>
    <xf numFmtId="204" fontId="16" fillId="52" borderId="13" xfId="0" applyNumberFormat="1" applyFont="1" applyFill="1" applyBorder="1" applyAlignment="1" applyProtection="1">
      <alignment vertical="center" wrapText="1"/>
      <protection/>
    </xf>
    <xf numFmtId="0" fontId="9" fillId="52" borderId="0" xfId="0" applyFont="1" applyFill="1" applyAlignment="1" applyProtection="1">
      <alignment vertical="center"/>
      <protection locked="0"/>
    </xf>
    <xf numFmtId="203" fontId="6" fillId="52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52" borderId="11" xfId="0" applyFont="1" applyFill="1" applyBorder="1" applyAlignment="1" applyProtection="1">
      <alignment horizontal="center" vertical="center" wrapText="1"/>
      <protection hidden="1" locked="0"/>
    </xf>
    <xf numFmtId="204" fontId="16" fillId="52" borderId="11" xfId="0" applyNumberFormat="1" applyFont="1" applyFill="1" applyBorder="1" applyAlignment="1" applyProtection="1">
      <alignment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/>
      <protection hidden="1"/>
    </xf>
    <xf numFmtId="0" fontId="10" fillId="52" borderId="0" xfId="0" applyFont="1" applyFill="1" applyAlignment="1">
      <alignment vertical="center"/>
    </xf>
    <xf numFmtId="49" fontId="16" fillId="52" borderId="50" xfId="0" applyNumberFormat="1" applyFont="1" applyFill="1" applyBorder="1" applyAlignment="1" applyProtection="1">
      <alignment horizontal="center" vertical="top"/>
      <protection hidden="1"/>
    </xf>
    <xf numFmtId="0" fontId="16" fillId="52" borderId="50" xfId="0" applyFont="1" applyFill="1" applyBorder="1" applyAlignment="1" applyProtection="1">
      <alignment horizontal="left" vertical="top"/>
      <protection hidden="1"/>
    </xf>
    <xf numFmtId="204" fontId="16" fillId="52" borderId="50" xfId="0" applyNumberFormat="1" applyFont="1" applyFill="1" applyBorder="1" applyAlignment="1" applyProtection="1">
      <alignment horizontal="right"/>
      <protection hidden="1"/>
    </xf>
    <xf numFmtId="204" fontId="16" fillId="52" borderId="50" xfId="0" applyNumberFormat="1" applyFont="1" applyFill="1" applyBorder="1" applyAlignment="1" applyProtection="1">
      <alignment horizontal="right" wrapText="1"/>
      <protection hidden="1"/>
    </xf>
    <xf numFmtId="204" fontId="35" fillId="52" borderId="0" xfId="0" applyNumberFormat="1" applyFont="1" applyFill="1" applyBorder="1" applyAlignment="1" applyProtection="1">
      <alignment horizontal="right" wrapText="1"/>
      <protection hidden="1"/>
    </xf>
    <xf numFmtId="0" fontId="35" fillId="52" borderId="0" xfId="0" applyFont="1" applyFill="1" applyAlignment="1">
      <alignment/>
    </xf>
    <xf numFmtId="0" fontId="16" fillId="52" borderId="50" xfId="0" applyFont="1" applyFill="1" applyBorder="1" applyAlignment="1" applyProtection="1">
      <alignment horizontal="left" vertical="top" wrapText="1"/>
      <protection hidden="1"/>
    </xf>
    <xf numFmtId="49" fontId="16" fillId="52" borderId="50" xfId="0" applyNumberFormat="1" applyFont="1" applyFill="1" applyBorder="1" applyAlignment="1" applyProtection="1">
      <alignment horizontal="center" vertical="center"/>
      <protection hidden="1"/>
    </xf>
    <xf numFmtId="0" fontId="16" fillId="52" borderId="50" xfId="0" applyFont="1" applyFill="1" applyBorder="1" applyAlignment="1" applyProtection="1">
      <alignment horizontal="left" vertical="center" wrapText="1"/>
      <protection hidden="1"/>
    </xf>
    <xf numFmtId="204" fontId="16" fillId="52" borderId="50" xfId="0" applyNumberFormat="1" applyFont="1" applyFill="1" applyBorder="1" applyAlignment="1" applyProtection="1">
      <alignment horizontal="right" vertical="center"/>
      <protection hidden="1"/>
    </xf>
    <xf numFmtId="204" fontId="16" fillId="52" borderId="50" xfId="0" applyNumberFormat="1" applyFont="1" applyFill="1" applyBorder="1" applyAlignment="1" applyProtection="1">
      <alignment horizontal="right" vertical="center" wrapText="1"/>
      <protection hidden="1"/>
    </xf>
    <xf numFmtId="204" fontId="35" fillId="52" borderId="0" xfId="0" applyNumberFormat="1" applyFont="1" applyFill="1" applyAlignment="1">
      <alignment horizontal="center" vertical="center"/>
    </xf>
    <xf numFmtId="0" fontId="35" fillId="52" borderId="0" xfId="0" applyFont="1" applyFill="1" applyAlignment="1">
      <alignment horizontal="center" vertical="center"/>
    </xf>
    <xf numFmtId="203" fontId="6" fillId="52" borderId="50" xfId="0" applyNumberFormat="1" applyFont="1" applyFill="1" applyBorder="1" applyAlignment="1" applyProtection="1">
      <alignment horizontal="right" vertical="center" wrapText="1"/>
      <protection hidden="1"/>
    </xf>
    <xf numFmtId="49" fontId="6" fillId="52" borderId="50" xfId="0" applyNumberFormat="1" applyFont="1" applyFill="1" applyBorder="1" applyAlignment="1" applyProtection="1">
      <alignment horizontal="center" vertical="center" wrapText="1"/>
      <protection hidden="1"/>
    </xf>
    <xf numFmtId="49" fontId="9" fillId="52" borderId="51" xfId="0" applyNumberFormat="1" applyFont="1" applyFill="1" applyBorder="1" applyAlignment="1" applyProtection="1">
      <alignment horizontal="right" vertical="center" wrapText="1"/>
      <protection hidden="1"/>
    </xf>
    <xf numFmtId="49" fontId="9" fillId="52" borderId="37" xfId="0" applyNumberFormat="1" applyFont="1" applyFill="1" applyBorder="1" applyAlignment="1" applyProtection="1">
      <alignment horizontal="left" vertical="center" wrapText="1"/>
      <protection hidden="1"/>
    </xf>
    <xf numFmtId="204" fontId="18" fillId="52" borderId="52" xfId="0" applyNumberFormat="1" applyFont="1" applyFill="1" applyBorder="1" applyAlignment="1" applyProtection="1">
      <alignment horizontal="right" vertical="center"/>
      <protection hidden="1"/>
    </xf>
    <xf numFmtId="204" fontId="18" fillId="52" borderId="43" xfId="0" applyNumberFormat="1" applyFont="1" applyFill="1" applyBorder="1" applyAlignment="1" applyProtection="1">
      <alignment horizontal="right" wrapText="1"/>
      <protection hidden="1"/>
    </xf>
    <xf numFmtId="203" fontId="9" fillId="52" borderId="21" xfId="0" applyNumberFormat="1" applyFont="1" applyFill="1" applyBorder="1" applyAlignment="1" applyProtection="1">
      <alignment horizontal="right" vertical="center"/>
      <protection hidden="1"/>
    </xf>
    <xf numFmtId="0" fontId="1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22" xfId="0" applyNumberFormat="1" applyFont="1" applyFill="1" applyBorder="1" applyAlignment="1" applyProtection="1">
      <alignment horizontal="right"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 wrapText="1"/>
      <protection hidden="1"/>
    </xf>
    <xf numFmtId="0" fontId="10" fillId="52" borderId="0" xfId="0" applyFont="1" applyFill="1" applyAlignment="1">
      <alignment/>
    </xf>
    <xf numFmtId="203" fontId="6" fillId="52" borderId="21" xfId="0" applyNumberFormat="1" applyFont="1" applyFill="1" applyBorder="1" applyAlignment="1" applyProtection="1">
      <alignment horizontal="right" vertical="center" wrapText="1"/>
      <protection hidden="1"/>
    </xf>
    <xf numFmtId="204" fontId="16" fillId="52" borderId="18" xfId="0" applyNumberFormat="1" applyFont="1" applyFill="1" applyBorder="1" applyAlignment="1" applyProtection="1">
      <alignment horizontal="right" vertical="center" wrapText="1"/>
      <protection hidden="1"/>
    </xf>
    <xf numFmtId="0" fontId="16" fillId="52" borderId="12" xfId="0" applyNumberFormat="1" applyFont="1" applyFill="1" applyBorder="1" applyAlignment="1" applyProtection="1">
      <alignment horizontal="right" shrinkToFit="1"/>
      <protection/>
    </xf>
    <xf numFmtId="0" fontId="16" fillId="52" borderId="22" xfId="0" applyFont="1" applyFill="1" applyBorder="1" applyAlignment="1" applyProtection="1">
      <alignment horizontal="center" vertical="center" wrapText="1"/>
      <protection/>
    </xf>
    <xf numFmtId="204" fontId="16" fillId="52" borderId="11" xfId="0" applyNumberFormat="1" applyFont="1" applyFill="1" applyBorder="1" applyAlignment="1">
      <alignment horizontal="center" vertical="center" wrapText="1" shrinkToFit="1"/>
    </xf>
    <xf numFmtId="204" fontId="16" fillId="52" borderId="18" xfId="0" applyNumberFormat="1" applyFont="1" applyFill="1" applyBorder="1" applyAlignment="1">
      <alignment horizontal="center" vertical="center" wrapText="1" shrinkToFit="1"/>
    </xf>
    <xf numFmtId="0" fontId="17" fillId="52" borderId="0" xfId="0" applyFont="1" applyFill="1" applyAlignment="1" applyProtection="1">
      <alignment/>
      <protection locked="0"/>
    </xf>
    <xf numFmtId="0" fontId="18" fillId="52" borderId="0" xfId="0" applyFont="1" applyFill="1" applyAlignment="1" applyProtection="1">
      <alignment/>
      <protection locked="0"/>
    </xf>
    <xf numFmtId="204" fontId="16" fillId="52" borderId="23" xfId="0" applyNumberFormat="1" applyFont="1" applyFill="1" applyBorder="1" applyAlignment="1" applyProtection="1">
      <alignment horizontal="center" vertical="center" wrapText="1"/>
      <protection/>
    </xf>
    <xf numFmtId="0" fontId="18" fillId="52" borderId="21" xfId="0" applyFont="1" applyFill="1" applyBorder="1" applyAlignment="1" applyProtection="1">
      <alignment horizontal="right" vertical="center" wrapText="1"/>
      <protection locked="0"/>
    </xf>
    <xf numFmtId="204" fontId="16" fillId="52" borderId="11" xfId="0" applyNumberFormat="1" applyFont="1" applyFill="1" applyBorder="1" applyAlignment="1" applyProtection="1">
      <alignment horizontal="center" vertical="center" wrapText="1"/>
      <protection/>
    </xf>
    <xf numFmtId="204" fontId="16" fillId="52" borderId="13" xfId="0" applyNumberFormat="1" applyFont="1" applyFill="1" applyBorder="1" applyAlignment="1" applyProtection="1">
      <alignment horizontal="center" vertical="center" wrapText="1"/>
      <protection/>
    </xf>
    <xf numFmtId="0" fontId="17" fillId="52" borderId="0" xfId="0" applyFont="1" applyFill="1" applyAlignment="1" applyProtection="1">
      <alignment vertical="center"/>
      <protection locked="0"/>
    </xf>
    <xf numFmtId="0" fontId="16" fillId="52" borderId="20" xfId="0" applyNumberFormat="1" applyFont="1" applyFill="1" applyBorder="1" applyAlignment="1" applyProtection="1">
      <alignment horizontal="center" vertical="center" shrinkToFit="1"/>
      <protection/>
    </xf>
    <xf numFmtId="0" fontId="16" fillId="52" borderId="15" xfId="0" applyFont="1" applyFill="1" applyBorder="1" applyAlignment="1" applyProtection="1">
      <alignment horizontal="center" vertical="center" wrapText="1"/>
      <protection/>
    </xf>
    <xf numFmtId="204" fontId="16" fillId="52" borderId="14" xfId="0" applyNumberFormat="1" applyFont="1" applyFill="1" applyBorder="1" applyAlignment="1">
      <alignment horizontal="right" wrapText="1" shrinkToFit="1"/>
    </xf>
    <xf numFmtId="204" fontId="16" fillId="52" borderId="17" xfId="0" applyNumberFormat="1" applyFont="1" applyFill="1" applyBorder="1" applyAlignment="1" applyProtection="1">
      <alignment horizontal="center" vertical="center" wrapText="1"/>
      <protection/>
    </xf>
    <xf numFmtId="204" fontId="16" fillId="52" borderId="53" xfId="0" applyNumberFormat="1" applyFont="1" applyFill="1" applyBorder="1" applyAlignment="1">
      <alignment horizontal="right" wrapText="1" shrinkToFit="1"/>
    </xf>
    <xf numFmtId="204" fontId="16" fillId="52" borderId="23" xfId="0" applyNumberFormat="1" applyFont="1" applyFill="1" applyBorder="1" applyAlignment="1" applyProtection="1">
      <alignment horizontal="center" vertical="center" shrinkToFit="1"/>
      <protection/>
    </xf>
    <xf numFmtId="204" fontId="16" fillId="52" borderId="13" xfId="0" applyNumberFormat="1" applyFont="1" applyFill="1" applyBorder="1" applyAlignment="1">
      <alignment horizontal="center" vertical="center" wrapText="1" shrinkToFit="1"/>
    </xf>
    <xf numFmtId="0" fontId="17" fillId="52" borderId="0" xfId="0" applyFont="1" applyFill="1" applyAlignment="1" applyProtection="1">
      <alignment horizontal="center" vertical="center"/>
      <protection locked="0"/>
    </xf>
    <xf numFmtId="0" fontId="18" fillId="52" borderId="0" xfId="0" applyFont="1" applyFill="1" applyAlignment="1" applyProtection="1">
      <alignment horizontal="center" vertical="center"/>
      <protection locked="0"/>
    </xf>
    <xf numFmtId="0" fontId="18" fillId="52" borderId="21" xfId="0" applyFont="1" applyFill="1" applyBorder="1" applyAlignment="1" applyProtection="1">
      <alignment horizontal="center" vertical="center"/>
      <protection locked="0"/>
    </xf>
    <xf numFmtId="204" fontId="16" fillId="52" borderId="40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6" fillId="52" borderId="50" xfId="0" applyFont="1" applyFill="1" applyBorder="1" applyAlignment="1" applyProtection="1">
      <alignment horizontal="center" vertical="center" wrapText="1"/>
      <protection locked="0"/>
    </xf>
    <xf numFmtId="204" fontId="16" fillId="52" borderId="50" xfId="0" applyNumberFormat="1" applyFont="1" applyFill="1" applyBorder="1" applyAlignment="1" applyProtection="1">
      <alignment horizontal="center" vertical="center"/>
      <protection hidden="1"/>
    </xf>
    <xf numFmtId="204" fontId="16" fillId="52" borderId="0" xfId="0" applyNumberFormat="1" applyFont="1" applyFill="1" applyBorder="1" applyAlignment="1" applyProtection="1">
      <alignment horizontal="center" vertical="center"/>
      <protection hidden="1"/>
    </xf>
    <xf numFmtId="204" fontId="16" fillId="52" borderId="50" xfId="0" applyNumberFormat="1" applyFont="1" applyFill="1" applyBorder="1" applyAlignment="1" applyProtection="1">
      <alignment horizontal="center" vertical="center" wrapText="1"/>
      <protection/>
    </xf>
    <xf numFmtId="0" fontId="22" fillId="52" borderId="0" xfId="0" applyFont="1" applyFill="1" applyAlignment="1">
      <alignment/>
    </xf>
    <xf numFmtId="0" fontId="23" fillId="52" borderId="0" xfId="0" applyFont="1" applyFill="1" applyAlignment="1">
      <alignment/>
    </xf>
    <xf numFmtId="204" fontId="18" fillId="52" borderId="50" xfId="0" applyNumberFormat="1" applyFont="1" applyFill="1" applyBorder="1" applyAlignment="1" applyProtection="1">
      <alignment horizontal="center" vertical="center" wrapText="1"/>
      <protection/>
    </xf>
    <xf numFmtId="0" fontId="37" fillId="52" borderId="50" xfId="76" applyFont="1" applyFill="1" applyBorder="1" applyAlignment="1" quotePrefix="1">
      <alignment horizontal="center"/>
      <protection/>
    </xf>
    <xf numFmtId="0" fontId="37" fillId="52" borderId="50" xfId="76" applyFont="1" applyFill="1" applyBorder="1" applyAlignment="1">
      <alignment horizontal="left"/>
      <protection/>
    </xf>
    <xf numFmtId="204" fontId="16" fillId="52" borderId="50" xfId="0" applyNumberFormat="1" applyFont="1" applyFill="1" applyBorder="1" applyAlignment="1" applyProtection="1">
      <alignment horizontal="left" vertical="center"/>
      <protection hidden="1"/>
    </xf>
    <xf numFmtId="204" fontId="30" fillId="52" borderId="50" xfId="0" applyNumberFormat="1" applyFont="1" applyFill="1" applyBorder="1" applyAlignment="1" applyProtection="1">
      <alignment horizontal="center" vertical="center"/>
      <protection hidden="1"/>
    </xf>
    <xf numFmtId="0" fontId="19" fillId="52" borderId="0" xfId="0" applyFont="1" applyFill="1" applyAlignment="1">
      <alignment horizontal="left"/>
    </xf>
    <xf numFmtId="0" fontId="16" fillId="52" borderId="0" xfId="0" applyFont="1" applyFill="1" applyAlignment="1">
      <alignment horizontal="left"/>
    </xf>
    <xf numFmtId="204" fontId="22" fillId="52" borderId="0" xfId="0" applyNumberFormat="1" applyFont="1" applyFill="1" applyAlignment="1">
      <alignment/>
    </xf>
    <xf numFmtId="204" fontId="19" fillId="52" borderId="0" xfId="0" applyNumberFormat="1" applyFont="1" applyFill="1" applyBorder="1" applyAlignment="1" applyProtection="1">
      <alignment horizontal="right"/>
      <protection hidden="1"/>
    </xf>
    <xf numFmtId="203" fontId="16" fillId="52" borderId="50" xfId="0" applyNumberFormat="1" applyFont="1" applyFill="1" applyBorder="1" applyAlignment="1" applyProtection="1">
      <alignment horizontal="center" vertical="center" wrapText="1"/>
      <protection hidden="1"/>
    </xf>
    <xf numFmtId="49" fontId="16" fillId="52" borderId="50" xfId="0" applyNumberFormat="1" applyFont="1" applyFill="1" applyBorder="1" applyAlignment="1" applyProtection="1">
      <alignment horizontal="center" vertical="center" wrapText="1"/>
      <protection hidden="1"/>
    </xf>
    <xf numFmtId="204" fontId="20" fillId="52" borderId="0" xfId="0" applyNumberFormat="1" applyFont="1" applyFill="1" applyAlignment="1">
      <alignment vertical="center"/>
    </xf>
    <xf numFmtId="0" fontId="24" fillId="52" borderId="0" xfId="0" applyFont="1" applyFill="1" applyAlignment="1">
      <alignment vertical="center"/>
    </xf>
    <xf numFmtId="10" fontId="16" fillId="52" borderId="50" xfId="0" applyNumberFormat="1" applyFont="1" applyFill="1" applyBorder="1" applyAlignment="1" applyProtection="1">
      <alignment horizontal="left" vertical="center" wrapText="1"/>
      <protection hidden="1"/>
    </xf>
    <xf numFmtId="204" fontId="16" fillId="52" borderId="50" xfId="0" applyNumberFormat="1" applyFont="1" applyFill="1" applyBorder="1" applyAlignment="1" applyProtection="1">
      <alignment horizontal="center" vertical="center" wrapText="1"/>
      <protection hidden="1"/>
    </xf>
    <xf numFmtId="204" fontId="16" fillId="52" borderId="53" xfId="0" applyNumberFormat="1" applyFont="1" applyFill="1" applyBorder="1" applyAlignment="1" applyProtection="1">
      <alignment horizontal="center" vertical="center"/>
      <protection hidden="1"/>
    </xf>
    <xf numFmtId="204" fontId="22" fillId="52" borderId="0" xfId="0" applyNumberFormat="1" applyFont="1" applyFill="1" applyAlignment="1">
      <alignment horizontal="center" vertical="center"/>
    </xf>
    <xf numFmtId="203" fontId="16" fillId="52" borderId="21" xfId="0" applyNumberFormat="1" applyFont="1" applyFill="1" applyBorder="1" applyAlignment="1" applyProtection="1">
      <alignment horizontal="right" vertical="center"/>
      <protection hidden="1"/>
    </xf>
    <xf numFmtId="204" fontId="16" fillId="52" borderId="22" xfId="0" applyNumberFormat="1" applyFont="1" applyFill="1" applyBorder="1" applyAlignment="1" applyProtection="1">
      <alignment horizontal="center" vertical="center"/>
      <protection hidden="1"/>
    </xf>
    <xf numFmtId="204" fontId="16" fillId="52" borderId="54" xfId="0" applyNumberFormat="1" applyFont="1" applyFill="1" applyBorder="1" applyAlignment="1" applyProtection="1">
      <alignment horizontal="center" vertical="center"/>
      <protection hidden="1"/>
    </xf>
    <xf numFmtId="204" fontId="16" fillId="52" borderId="13" xfId="0" applyNumberFormat="1" applyFont="1" applyFill="1" applyBorder="1" applyAlignment="1" applyProtection="1">
      <alignment horizontal="center" vertical="center"/>
      <protection hidden="1"/>
    </xf>
    <xf numFmtId="203" fontId="16" fillId="52" borderId="21" xfId="0" applyNumberFormat="1" applyFont="1" applyFill="1" applyBorder="1" applyAlignment="1" applyProtection="1">
      <alignment horizontal="center" vertical="center"/>
      <protection hidden="1"/>
    </xf>
    <xf numFmtId="0" fontId="16" fillId="52" borderId="11" xfId="0" applyFont="1" applyFill="1" applyBorder="1" applyAlignment="1" applyProtection="1">
      <alignment horizontal="center" vertical="center" wrapText="1"/>
      <protection/>
    </xf>
    <xf numFmtId="204" fontId="16" fillId="52" borderId="45" xfId="0" applyNumberFormat="1" applyFont="1" applyFill="1" applyBorder="1" applyAlignment="1" applyProtection="1">
      <alignment horizontal="center" vertical="center"/>
      <protection hidden="1"/>
    </xf>
    <xf numFmtId="204" fontId="20" fillId="52" borderId="0" xfId="0" applyNumberFormat="1" applyFont="1" applyFill="1" applyAlignment="1">
      <alignment horizontal="center" vertical="center"/>
    </xf>
    <xf numFmtId="0" fontId="24" fillId="52" borderId="0" xfId="0" applyFont="1" applyFill="1" applyAlignment="1">
      <alignment horizontal="center" vertical="center"/>
    </xf>
    <xf numFmtId="204" fontId="16" fillId="52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52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52" borderId="13" xfId="0" applyNumberFormat="1" applyFont="1" applyFill="1" applyBorder="1" applyAlignment="1" applyProtection="1">
      <alignment horizontal="right" vertical="center" wrapText="1"/>
      <protection hidden="1"/>
    </xf>
    <xf numFmtId="0" fontId="20" fillId="52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5" fillId="0" borderId="0" xfId="0" applyNumberFormat="1" applyFont="1" applyFill="1" applyAlignment="1" applyProtection="1">
      <alignment horizontal="left" wrapText="1"/>
      <protection locked="0"/>
    </xf>
    <xf numFmtId="0" fontId="95" fillId="0" borderId="0" xfId="0" applyFont="1" applyBorder="1" applyAlignment="1">
      <alignment horizontal="left" wrapText="1"/>
    </xf>
    <xf numFmtId="0" fontId="90" fillId="0" borderId="0" xfId="0" applyFont="1" applyAlignment="1">
      <alignment horizontal="center" wrapText="1"/>
    </xf>
    <xf numFmtId="0" fontId="94" fillId="0" borderId="0" xfId="0" applyFont="1" applyAlignment="1">
      <alignment horizontal="center"/>
    </xf>
    <xf numFmtId="0" fontId="38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90" fillId="0" borderId="17" xfId="0" applyFont="1" applyBorder="1" applyAlignment="1">
      <alignment horizontal="center" vertical="center"/>
    </xf>
    <xf numFmtId="0" fontId="90" fillId="0" borderId="26" xfId="0" applyFont="1" applyBorder="1" applyAlignment="1">
      <alignment/>
    </xf>
    <xf numFmtId="0" fontId="90" fillId="0" borderId="17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/>
    </xf>
    <xf numFmtId="0" fontId="90" fillId="0" borderId="55" xfId="0" applyFont="1" applyBorder="1" applyAlignment="1">
      <alignment horizontal="center"/>
    </xf>
    <xf numFmtId="0" fontId="90" fillId="0" borderId="40" xfId="0" applyFont="1" applyBorder="1" applyAlignment="1">
      <alignment horizontal="center"/>
    </xf>
    <xf numFmtId="0" fontId="90" fillId="0" borderId="55" xfId="0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0" fontId="90" fillId="0" borderId="23" xfId="0" applyFont="1" applyBorder="1" applyAlignment="1">
      <alignment horizontal="center" vertical="center" wrapText="1"/>
    </xf>
    <xf numFmtId="0" fontId="90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Dod5kochtor" xfId="77"/>
    <cellStyle name="Обычный_Дох1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5"/>
  <sheetViews>
    <sheetView showZeros="0" tabSelected="1" zoomScale="75" zoomScaleNormal="75" zoomScaleSheetLayoutView="75" zoomScalePageLayoutView="0" workbookViewId="0" topLeftCell="A1">
      <selection activeCell="AA10" sqref="AA10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498" t="s">
        <v>371</v>
      </c>
      <c r="F1" s="498"/>
      <c r="G1" s="498"/>
      <c r="H1" s="498"/>
    </row>
    <row r="2" spans="1:8" ht="49.5" customHeight="1">
      <c r="A2" s="497" t="s">
        <v>365</v>
      </c>
      <c r="B2" s="497"/>
      <c r="C2" s="497"/>
      <c r="D2" s="497"/>
      <c r="E2" s="497"/>
      <c r="F2" s="497"/>
      <c r="G2" s="497"/>
      <c r="H2" s="497"/>
    </row>
    <row r="3" ht="15" customHeight="1" thickBot="1">
      <c r="H3" s="3"/>
    </row>
    <row r="4" spans="1:13" s="1" customFormat="1" ht="87.75" customHeight="1" thickBot="1">
      <c r="A4" s="27" t="s">
        <v>1</v>
      </c>
      <c r="B4" s="28" t="s">
        <v>2</v>
      </c>
      <c r="C4" s="17" t="s">
        <v>199</v>
      </c>
      <c r="D4" s="17" t="s">
        <v>17</v>
      </c>
      <c r="E4" s="17" t="s">
        <v>61</v>
      </c>
      <c r="F4" s="17" t="s">
        <v>329</v>
      </c>
      <c r="G4" s="17" t="s">
        <v>49</v>
      </c>
      <c r="H4" s="25" t="s">
        <v>50</v>
      </c>
      <c r="M4" s="72"/>
    </row>
    <row r="5" spans="1:8" ht="23.25" customHeight="1" thickBot="1">
      <c r="A5" s="5"/>
      <c r="B5" s="7" t="s">
        <v>18</v>
      </c>
      <c r="C5" s="6"/>
      <c r="D5" s="6"/>
      <c r="E5" s="6"/>
      <c r="F5" s="6"/>
      <c r="G5" s="7"/>
      <c r="H5" s="8"/>
    </row>
    <row r="6" spans="1:9" s="443" customFormat="1" ht="22.5" customHeight="1" thickBot="1">
      <c r="A6" s="438">
        <v>10000000</v>
      </c>
      <c r="B6" s="439" t="s">
        <v>3</v>
      </c>
      <c r="C6" s="440">
        <f>C7+C10+C16+C22</f>
        <v>136716.51</v>
      </c>
      <c r="D6" s="440">
        <f>D7+D10+D16+D22</f>
        <v>136716.51</v>
      </c>
      <c r="E6" s="440">
        <f>E7+E10+E16+E22</f>
        <v>140722.527</v>
      </c>
      <c r="F6" s="440">
        <f>E6-D6</f>
        <v>4006.0169999999925</v>
      </c>
      <c r="G6" s="440">
        <f aca="true" t="shared" si="0" ref="G6:H39">IF(C6=0,"",$E6/C6*100)</f>
        <v>102.93016329922406</v>
      </c>
      <c r="H6" s="441">
        <f t="shared" si="0"/>
        <v>102.93016329922406</v>
      </c>
      <c r="I6" s="442"/>
    </row>
    <row r="7" spans="1:9" s="72" customFormat="1" ht="40.5">
      <c r="A7" s="126">
        <v>11000000</v>
      </c>
      <c r="B7" s="127" t="s">
        <v>4</v>
      </c>
      <c r="C7" s="160">
        <f>SUM(C8,C9)</f>
        <v>72153.64</v>
      </c>
      <c r="D7" s="160">
        <f>SUM(D8,D9)</f>
        <v>72153.64</v>
      </c>
      <c r="E7" s="160">
        <f>SUM(E8,E9)</f>
        <v>79592.87</v>
      </c>
      <c r="F7" s="160">
        <f>E7-D7</f>
        <v>7439.229999999996</v>
      </c>
      <c r="G7" s="160">
        <f t="shared" si="0"/>
        <v>110.31026293337382</v>
      </c>
      <c r="H7" s="171">
        <f t="shared" si="0"/>
        <v>110.31026293337382</v>
      </c>
      <c r="I7" s="69"/>
    </row>
    <row r="8" spans="1:9" s="72" customFormat="1" ht="20.25">
      <c r="A8" s="128">
        <v>11010000</v>
      </c>
      <c r="B8" s="129" t="s">
        <v>52</v>
      </c>
      <c r="C8" s="168">
        <v>72032.64</v>
      </c>
      <c r="D8" s="163">
        <v>72032.64</v>
      </c>
      <c r="E8" s="163">
        <v>79471.858</v>
      </c>
      <c r="F8" s="160">
        <f>E8-D8</f>
        <v>7439.2179999999935</v>
      </c>
      <c r="G8" s="168">
        <f t="shared" si="0"/>
        <v>110.32756539257758</v>
      </c>
      <c r="H8" s="168">
        <f t="shared" si="0"/>
        <v>110.32756539257758</v>
      </c>
      <c r="I8" s="71"/>
    </row>
    <row r="9" spans="1:9" s="72" customFormat="1" ht="20.25">
      <c r="A9" s="128">
        <v>11020000</v>
      </c>
      <c r="B9" s="129" t="s">
        <v>5</v>
      </c>
      <c r="C9" s="168">
        <v>121</v>
      </c>
      <c r="D9" s="163">
        <v>121</v>
      </c>
      <c r="E9" s="163">
        <v>121.012</v>
      </c>
      <c r="F9" s="160">
        <f>E9-D9</f>
        <v>0.012000000000000455</v>
      </c>
      <c r="G9" s="168">
        <f t="shared" si="0"/>
        <v>100.0099173553719</v>
      </c>
      <c r="H9" s="168">
        <f t="shared" si="0"/>
        <v>100.0099173553719</v>
      </c>
      <c r="I9" s="71"/>
    </row>
    <row r="10" spans="1:9" s="72" customFormat="1" ht="20.25" customHeight="1">
      <c r="A10" s="130">
        <v>13000000</v>
      </c>
      <c r="B10" s="131" t="s">
        <v>92</v>
      </c>
      <c r="C10" s="164">
        <f>SUM(C12,C13,C14,C15)</f>
        <v>7934.3</v>
      </c>
      <c r="D10" s="164">
        <f>SUM(D12,D13,D14,D15)</f>
        <v>7934.3</v>
      </c>
      <c r="E10" s="164">
        <f>SUM(E12,E13,E14,E15)</f>
        <v>7955.272999999999</v>
      </c>
      <c r="F10" s="164">
        <f>E10-D10</f>
        <v>20.972999999999047</v>
      </c>
      <c r="G10" s="164">
        <f t="shared" si="0"/>
        <v>100.26433333753448</v>
      </c>
      <c r="H10" s="168">
        <f t="shared" si="0"/>
        <v>100.26433333753448</v>
      </c>
      <c r="I10" s="69"/>
    </row>
    <row r="11" spans="1:9" s="72" customFormat="1" ht="60" customHeight="1" hidden="1">
      <c r="A11" s="132">
        <v>13010100</v>
      </c>
      <c r="B11" s="133" t="s">
        <v>173</v>
      </c>
      <c r="C11" s="165">
        <v>0</v>
      </c>
      <c r="D11" s="165">
        <v>0</v>
      </c>
      <c r="E11" s="165">
        <v>0</v>
      </c>
      <c r="F11" s="165"/>
      <c r="G11" s="164">
        <f t="shared" si="0"/>
      </c>
      <c r="H11" s="168">
        <f t="shared" si="0"/>
      </c>
      <c r="I11" s="69"/>
    </row>
    <row r="12" spans="1:9" s="72" customFormat="1" ht="63" customHeight="1">
      <c r="A12" s="134">
        <v>13010100</v>
      </c>
      <c r="B12" s="135" t="s">
        <v>193</v>
      </c>
      <c r="C12" s="165">
        <v>3979.95</v>
      </c>
      <c r="D12" s="165">
        <v>3979.95</v>
      </c>
      <c r="E12" s="165">
        <v>3998.459</v>
      </c>
      <c r="F12" s="165">
        <f aca="true" t="shared" si="1" ref="F12:F44">E12-D12</f>
        <v>18.509000000000015</v>
      </c>
      <c r="G12" s="164">
        <f t="shared" si="0"/>
        <v>100.46505609366952</v>
      </c>
      <c r="H12" s="168">
        <f t="shared" si="0"/>
        <v>100.46505609366952</v>
      </c>
      <c r="I12" s="69"/>
    </row>
    <row r="13" spans="1:9" s="72" customFormat="1" ht="81" customHeight="1">
      <c r="A13" s="134">
        <v>13010200</v>
      </c>
      <c r="B13" s="135" t="s">
        <v>194</v>
      </c>
      <c r="C13" s="165">
        <v>3810.09</v>
      </c>
      <c r="D13" s="165">
        <v>3810.09</v>
      </c>
      <c r="E13" s="165">
        <v>3810.093</v>
      </c>
      <c r="F13" s="165">
        <f t="shared" si="1"/>
        <v>0.0029999999997016857</v>
      </c>
      <c r="G13" s="164">
        <f t="shared" si="0"/>
        <v>100.0000787382975</v>
      </c>
      <c r="H13" s="168">
        <f t="shared" si="0"/>
        <v>100.0000787382975</v>
      </c>
      <c r="I13" s="69"/>
    </row>
    <row r="14" spans="1:9" s="72" customFormat="1" ht="40.5" customHeight="1">
      <c r="A14" s="138" t="s">
        <v>207</v>
      </c>
      <c r="B14" s="136" t="s">
        <v>179</v>
      </c>
      <c r="C14" s="168">
        <v>18.2</v>
      </c>
      <c r="D14" s="163">
        <v>18.2</v>
      </c>
      <c r="E14" s="163">
        <v>20.669</v>
      </c>
      <c r="F14" s="165">
        <f t="shared" si="1"/>
        <v>2.469000000000001</v>
      </c>
      <c r="G14" s="164">
        <f t="shared" si="0"/>
        <v>113.56593406593407</v>
      </c>
      <c r="H14" s="168">
        <f t="shared" si="0"/>
        <v>113.56593406593407</v>
      </c>
      <c r="I14" s="69"/>
    </row>
    <row r="15" spans="1:9" s="72" customFormat="1" ht="41.25" customHeight="1">
      <c r="A15" s="139">
        <v>13040100</v>
      </c>
      <c r="B15" s="137" t="s">
        <v>195</v>
      </c>
      <c r="C15" s="168">
        <v>126.06</v>
      </c>
      <c r="D15" s="163">
        <v>126.06</v>
      </c>
      <c r="E15" s="163">
        <v>126.052</v>
      </c>
      <c r="F15" s="165">
        <f t="shared" si="1"/>
        <v>-0.007999999999995566</v>
      </c>
      <c r="G15" s="164">
        <f t="shared" si="0"/>
        <v>99.99365381564334</v>
      </c>
      <c r="H15" s="168">
        <f t="shared" si="0"/>
        <v>99.99365381564334</v>
      </c>
      <c r="I15" s="69"/>
    </row>
    <row r="16" spans="1:9" s="72" customFormat="1" ht="24" customHeight="1">
      <c r="A16" s="140">
        <v>14000000</v>
      </c>
      <c r="B16" s="141" t="s">
        <v>142</v>
      </c>
      <c r="C16" s="167">
        <f>SUM(C17+C19+C21)</f>
        <v>5255.4</v>
      </c>
      <c r="D16" s="167">
        <f>SUM(D17+D19+D21)</f>
        <v>5255.4</v>
      </c>
      <c r="E16" s="167">
        <f>SUM(E17+E19+E21)</f>
        <v>5794.589</v>
      </c>
      <c r="F16" s="164">
        <f t="shared" si="1"/>
        <v>539.1890000000003</v>
      </c>
      <c r="G16" s="164">
        <f t="shared" si="0"/>
        <v>110.259713818168</v>
      </c>
      <c r="H16" s="168">
        <f t="shared" si="0"/>
        <v>110.259713818168</v>
      </c>
      <c r="I16" s="69"/>
    </row>
    <row r="17" spans="1:9" s="72" customFormat="1" ht="40.5">
      <c r="A17" s="142">
        <v>14020000</v>
      </c>
      <c r="B17" s="137" t="s">
        <v>143</v>
      </c>
      <c r="C17" s="168">
        <v>721.1</v>
      </c>
      <c r="D17" s="163">
        <v>721.1</v>
      </c>
      <c r="E17" s="163">
        <v>806.155</v>
      </c>
      <c r="F17" s="165">
        <f t="shared" si="1"/>
        <v>85.05499999999995</v>
      </c>
      <c r="G17" s="164">
        <f t="shared" si="0"/>
        <v>111.79517403966162</v>
      </c>
      <c r="H17" s="168">
        <f t="shared" si="0"/>
        <v>111.79517403966162</v>
      </c>
      <c r="I17" s="69"/>
    </row>
    <row r="18" spans="1:9" s="72" customFormat="1" ht="20.25">
      <c r="A18" s="142">
        <v>14021900</v>
      </c>
      <c r="B18" s="137" t="s">
        <v>144</v>
      </c>
      <c r="C18" s="168">
        <v>721.1</v>
      </c>
      <c r="D18" s="163">
        <v>721.1</v>
      </c>
      <c r="E18" s="163">
        <v>806.155</v>
      </c>
      <c r="F18" s="165">
        <f t="shared" si="1"/>
        <v>85.05499999999995</v>
      </c>
      <c r="G18" s="164">
        <f t="shared" si="0"/>
        <v>111.79517403966162</v>
      </c>
      <c r="H18" s="168">
        <f t="shared" si="0"/>
        <v>111.79517403966162</v>
      </c>
      <c r="I18" s="69"/>
    </row>
    <row r="19" spans="1:9" s="72" customFormat="1" ht="40.5">
      <c r="A19" s="142">
        <v>14030000</v>
      </c>
      <c r="B19" s="137" t="s">
        <v>145</v>
      </c>
      <c r="C19" s="168">
        <v>2402.3</v>
      </c>
      <c r="D19" s="163">
        <v>2402.3</v>
      </c>
      <c r="E19" s="163">
        <v>2739.068</v>
      </c>
      <c r="F19" s="165">
        <f t="shared" si="1"/>
        <v>336.76800000000003</v>
      </c>
      <c r="G19" s="164">
        <f t="shared" si="0"/>
        <v>114.01856554135621</v>
      </c>
      <c r="H19" s="168">
        <f t="shared" si="0"/>
        <v>114.01856554135621</v>
      </c>
      <c r="I19" s="69"/>
    </row>
    <row r="20" spans="1:9" s="72" customFormat="1" ht="20.25">
      <c r="A20" s="142">
        <v>14031900</v>
      </c>
      <c r="B20" s="137" t="s">
        <v>144</v>
      </c>
      <c r="C20" s="168">
        <v>2402.3</v>
      </c>
      <c r="D20" s="163">
        <v>2402.3</v>
      </c>
      <c r="E20" s="163">
        <v>2739.068</v>
      </c>
      <c r="F20" s="165">
        <f t="shared" si="1"/>
        <v>336.76800000000003</v>
      </c>
      <c r="G20" s="164">
        <f t="shared" si="0"/>
        <v>114.01856554135621</v>
      </c>
      <c r="H20" s="168">
        <f t="shared" si="0"/>
        <v>114.01856554135621</v>
      </c>
      <c r="I20" s="69"/>
    </row>
    <row r="21" spans="1:9" s="72" customFormat="1" ht="37.5" customHeight="1">
      <c r="A21" s="130">
        <v>14040000</v>
      </c>
      <c r="B21" s="131" t="s">
        <v>66</v>
      </c>
      <c r="C21" s="167">
        <v>2132</v>
      </c>
      <c r="D21" s="172">
        <v>2132</v>
      </c>
      <c r="E21" s="172">
        <v>2249.366</v>
      </c>
      <c r="F21" s="164">
        <f t="shared" si="1"/>
        <v>117.36599999999999</v>
      </c>
      <c r="G21" s="167">
        <f t="shared" si="0"/>
        <v>105.50497185741088</v>
      </c>
      <c r="H21" s="167">
        <f t="shared" si="0"/>
        <v>105.50497185741088</v>
      </c>
      <c r="I21" s="69"/>
    </row>
    <row r="22" spans="1:8" s="72" customFormat="1" ht="20.25">
      <c r="A22" s="130">
        <v>18000000</v>
      </c>
      <c r="B22" s="131" t="s">
        <v>67</v>
      </c>
      <c r="C22" s="167">
        <f>C23+C33+C36</f>
        <v>51373.17</v>
      </c>
      <c r="D22" s="167">
        <f>D23+D33+D36</f>
        <v>51373.17</v>
      </c>
      <c r="E22" s="167">
        <f>E23+E33+E36</f>
        <v>47379.795</v>
      </c>
      <c r="F22" s="164">
        <f t="shared" si="1"/>
        <v>-3993.375</v>
      </c>
      <c r="G22" s="167">
        <f t="shared" si="0"/>
        <v>92.226730412003</v>
      </c>
      <c r="H22" s="167">
        <f t="shared" si="0"/>
        <v>92.226730412003</v>
      </c>
    </row>
    <row r="23" spans="1:9" s="72" customFormat="1" ht="20.25">
      <c r="A23" s="132">
        <v>18010000</v>
      </c>
      <c r="B23" s="136" t="s">
        <v>68</v>
      </c>
      <c r="C23" s="168">
        <f>C24+C25+C26+C27+C28+C29+C30+C31</f>
        <v>34231.850000000006</v>
      </c>
      <c r="D23" s="168">
        <f>D24+D25+D26+D27+D28+D29+D30+D31</f>
        <v>34231.850000000006</v>
      </c>
      <c r="E23" s="168">
        <f>E24+E25+E26+E27+E28+E29+E30+E31+E32</f>
        <v>29328.784000000003</v>
      </c>
      <c r="F23" s="165">
        <f t="shared" si="1"/>
        <v>-4903.0660000000025</v>
      </c>
      <c r="G23" s="168">
        <f t="shared" si="0"/>
        <v>85.67688862857251</v>
      </c>
      <c r="H23" s="168">
        <f t="shared" si="0"/>
        <v>85.67688862857251</v>
      </c>
      <c r="I23" s="69"/>
    </row>
    <row r="24" spans="1:9" s="72" customFormat="1" ht="60.75">
      <c r="A24" s="138" t="s">
        <v>93</v>
      </c>
      <c r="B24" s="136" t="s">
        <v>94</v>
      </c>
      <c r="C24" s="168">
        <v>41.7</v>
      </c>
      <c r="D24" s="163">
        <v>41.7</v>
      </c>
      <c r="E24" s="163">
        <v>32.011</v>
      </c>
      <c r="F24" s="165">
        <f t="shared" si="1"/>
        <v>-9.689</v>
      </c>
      <c r="G24" s="168">
        <f t="shared" si="0"/>
        <v>76.76498800959233</v>
      </c>
      <c r="H24" s="168">
        <f t="shared" si="0"/>
        <v>76.76498800959233</v>
      </c>
      <c r="I24" s="69"/>
    </row>
    <row r="25" spans="1:9" s="72" customFormat="1" ht="60.75">
      <c r="A25" s="138" t="s">
        <v>95</v>
      </c>
      <c r="B25" s="136" t="s">
        <v>118</v>
      </c>
      <c r="C25" s="168">
        <v>78.1</v>
      </c>
      <c r="D25" s="163">
        <v>78.1</v>
      </c>
      <c r="E25" s="163">
        <v>90.544</v>
      </c>
      <c r="F25" s="165">
        <f t="shared" si="1"/>
        <v>12.444000000000003</v>
      </c>
      <c r="G25" s="168">
        <f t="shared" si="0"/>
        <v>115.93341869398208</v>
      </c>
      <c r="H25" s="168">
        <f t="shared" si="0"/>
        <v>115.93341869398208</v>
      </c>
      <c r="I25" s="69"/>
    </row>
    <row r="26" spans="1:9" s="72" customFormat="1" ht="60.75">
      <c r="A26" s="138" t="s">
        <v>117</v>
      </c>
      <c r="B26" s="136" t="s">
        <v>96</v>
      </c>
      <c r="C26" s="168">
        <v>42.25</v>
      </c>
      <c r="D26" s="163">
        <v>42.25</v>
      </c>
      <c r="E26" s="163">
        <v>45.51</v>
      </c>
      <c r="F26" s="165">
        <f t="shared" si="1"/>
        <v>3.259999999999998</v>
      </c>
      <c r="G26" s="168">
        <f t="shared" si="0"/>
        <v>107.71597633136093</v>
      </c>
      <c r="H26" s="168">
        <f t="shared" si="0"/>
        <v>107.71597633136093</v>
      </c>
      <c r="I26" s="69"/>
    </row>
    <row r="27" spans="1:9" s="72" customFormat="1" ht="60.75">
      <c r="A27" s="138" t="s">
        <v>97</v>
      </c>
      <c r="B27" s="136" t="s">
        <v>69</v>
      </c>
      <c r="C27" s="168">
        <v>907</v>
      </c>
      <c r="D27" s="163">
        <v>907</v>
      </c>
      <c r="E27" s="163">
        <v>950.624</v>
      </c>
      <c r="F27" s="165">
        <f t="shared" si="1"/>
        <v>43.624000000000024</v>
      </c>
      <c r="G27" s="168">
        <f t="shared" si="0"/>
        <v>104.80970231532525</v>
      </c>
      <c r="H27" s="168">
        <f t="shared" si="0"/>
        <v>104.80970231532525</v>
      </c>
      <c r="I27" s="69"/>
    </row>
    <row r="28" spans="1:9" s="72" customFormat="1" ht="20.25">
      <c r="A28" s="143" t="s">
        <v>98</v>
      </c>
      <c r="B28" s="136" t="s">
        <v>70</v>
      </c>
      <c r="C28" s="168">
        <v>5591.6</v>
      </c>
      <c r="D28" s="163">
        <v>5591.6</v>
      </c>
      <c r="E28" s="163">
        <v>4753.728</v>
      </c>
      <c r="F28" s="165">
        <f t="shared" si="1"/>
        <v>-837.8720000000003</v>
      </c>
      <c r="G28" s="168">
        <f t="shared" si="0"/>
        <v>85.01552328492738</v>
      </c>
      <c r="H28" s="168">
        <f t="shared" si="0"/>
        <v>85.01552328492738</v>
      </c>
      <c r="I28" s="69"/>
    </row>
    <row r="29" spans="1:9" s="72" customFormat="1" ht="20.25">
      <c r="A29" s="143" t="s">
        <v>99</v>
      </c>
      <c r="B29" s="136" t="s">
        <v>71</v>
      </c>
      <c r="C29" s="168">
        <v>23557.4</v>
      </c>
      <c r="D29" s="163">
        <v>23557.4</v>
      </c>
      <c r="E29" s="163">
        <v>19219.483</v>
      </c>
      <c r="F29" s="165">
        <f t="shared" si="1"/>
        <v>-4337.917000000001</v>
      </c>
      <c r="G29" s="168">
        <f t="shared" si="0"/>
        <v>81.58575649265198</v>
      </c>
      <c r="H29" s="168">
        <f t="shared" si="0"/>
        <v>81.58575649265198</v>
      </c>
      <c r="I29" s="69"/>
    </row>
    <row r="30" spans="1:9" s="72" customFormat="1" ht="20.25">
      <c r="A30" s="143" t="s">
        <v>100</v>
      </c>
      <c r="B30" s="136" t="s">
        <v>72</v>
      </c>
      <c r="C30" s="168">
        <v>781</v>
      </c>
      <c r="D30" s="163">
        <v>781</v>
      </c>
      <c r="E30" s="163">
        <v>907.647</v>
      </c>
      <c r="F30" s="165">
        <f t="shared" si="1"/>
        <v>126.64700000000005</v>
      </c>
      <c r="G30" s="168">
        <f t="shared" si="0"/>
        <v>116.21600512163891</v>
      </c>
      <c r="H30" s="168">
        <f t="shared" si="0"/>
        <v>116.21600512163891</v>
      </c>
      <c r="I30" s="69"/>
    </row>
    <row r="31" spans="1:9" s="72" customFormat="1" ht="20.25">
      <c r="A31" s="143" t="s">
        <v>208</v>
      </c>
      <c r="B31" s="136" t="s">
        <v>73</v>
      </c>
      <c r="C31" s="168">
        <v>3232.8</v>
      </c>
      <c r="D31" s="163">
        <v>3232.8</v>
      </c>
      <c r="E31" s="163">
        <v>3329.237</v>
      </c>
      <c r="F31" s="165">
        <f t="shared" si="1"/>
        <v>96.4369999999999</v>
      </c>
      <c r="G31" s="168">
        <f t="shared" si="0"/>
        <v>102.98307968324671</v>
      </c>
      <c r="H31" s="168">
        <f t="shared" si="0"/>
        <v>102.98307968324671</v>
      </c>
      <c r="I31" s="69"/>
    </row>
    <row r="32" spans="1:9" s="72" customFormat="1" ht="20.25">
      <c r="A32" s="143" t="s">
        <v>176</v>
      </c>
      <c r="B32" s="136" t="s">
        <v>177</v>
      </c>
      <c r="C32" s="168"/>
      <c r="D32" s="163"/>
      <c r="E32" s="163">
        <v>0</v>
      </c>
      <c r="F32" s="165">
        <f t="shared" si="1"/>
        <v>0</v>
      </c>
      <c r="G32" s="168"/>
      <c r="H32" s="168"/>
      <c r="I32" s="69"/>
    </row>
    <row r="33" spans="1:9" s="72" customFormat="1" ht="24" customHeight="1">
      <c r="A33" s="145">
        <v>18030000</v>
      </c>
      <c r="B33" s="146" t="s">
        <v>74</v>
      </c>
      <c r="C33" s="167">
        <f>SUM(C34,C35)</f>
        <v>53.09</v>
      </c>
      <c r="D33" s="172">
        <f>SUM(D34,D35)</f>
        <v>53.09</v>
      </c>
      <c r="E33" s="172">
        <f>SUM(E34,E35)</f>
        <v>53.119</v>
      </c>
      <c r="F33" s="164">
        <f t="shared" si="1"/>
        <v>0.028999999999996362</v>
      </c>
      <c r="G33" s="168">
        <f t="shared" si="0"/>
        <v>100.05462422301751</v>
      </c>
      <c r="H33" s="168">
        <f t="shared" si="0"/>
        <v>100.05462422301751</v>
      </c>
      <c r="I33" s="69"/>
    </row>
    <row r="34" spans="1:9" s="72" customFormat="1" ht="20.25">
      <c r="A34" s="143" t="s">
        <v>101</v>
      </c>
      <c r="B34" s="136" t="s">
        <v>75</v>
      </c>
      <c r="C34" s="168">
        <v>43.07</v>
      </c>
      <c r="D34" s="163">
        <v>43.07</v>
      </c>
      <c r="E34" s="163">
        <v>43.077</v>
      </c>
      <c r="F34" s="165">
        <f t="shared" si="1"/>
        <v>0.006999999999997897</v>
      </c>
      <c r="G34" s="168">
        <f t="shared" si="0"/>
        <v>100.01625261202693</v>
      </c>
      <c r="H34" s="168">
        <f t="shared" si="0"/>
        <v>100.01625261202693</v>
      </c>
      <c r="I34" s="69"/>
    </row>
    <row r="35" spans="1:9" s="72" customFormat="1" ht="20.25">
      <c r="A35" s="143" t="s">
        <v>102</v>
      </c>
      <c r="B35" s="136" t="s">
        <v>76</v>
      </c>
      <c r="C35" s="168">
        <v>10.02</v>
      </c>
      <c r="D35" s="163">
        <v>10.02</v>
      </c>
      <c r="E35" s="163">
        <v>10.042</v>
      </c>
      <c r="F35" s="165">
        <f t="shared" si="1"/>
        <v>0.02200000000000024</v>
      </c>
      <c r="G35" s="168">
        <f t="shared" si="0"/>
        <v>100.21956087824351</v>
      </c>
      <c r="H35" s="168">
        <f t="shared" si="0"/>
        <v>100.21956087824351</v>
      </c>
      <c r="I35" s="69"/>
    </row>
    <row r="36" spans="1:9" s="72" customFormat="1" ht="25.5" customHeight="1">
      <c r="A36" s="145">
        <v>18050000</v>
      </c>
      <c r="B36" s="146" t="s">
        <v>77</v>
      </c>
      <c r="C36" s="167">
        <f>SUM(C37,C38,C39)</f>
        <v>17088.23</v>
      </c>
      <c r="D36" s="167">
        <f>SUM(D37,D38,D39)</f>
        <v>17088.23</v>
      </c>
      <c r="E36" s="164">
        <f>SUM(E37:E39)</f>
        <v>17997.892</v>
      </c>
      <c r="F36" s="164">
        <f t="shared" si="1"/>
        <v>909.6620000000003</v>
      </c>
      <c r="G36" s="167">
        <f t="shared" si="0"/>
        <v>105.32332488502321</v>
      </c>
      <c r="H36" s="167">
        <f t="shared" si="0"/>
        <v>105.32332488502321</v>
      </c>
      <c r="I36" s="69"/>
    </row>
    <row r="37" spans="1:9" s="72" customFormat="1" ht="20.25">
      <c r="A37" s="143" t="s">
        <v>209</v>
      </c>
      <c r="B37" s="136" t="s">
        <v>78</v>
      </c>
      <c r="C37" s="168">
        <v>1245.1</v>
      </c>
      <c r="D37" s="163">
        <v>1245.1</v>
      </c>
      <c r="E37" s="165">
        <v>1278.799</v>
      </c>
      <c r="F37" s="165">
        <f t="shared" si="1"/>
        <v>33.69900000000007</v>
      </c>
      <c r="G37" s="168">
        <f t="shared" si="0"/>
        <v>102.70652959601638</v>
      </c>
      <c r="H37" s="168">
        <f t="shared" si="0"/>
        <v>102.70652959601638</v>
      </c>
      <c r="I37" s="69"/>
    </row>
    <row r="38" spans="1:9" s="72" customFormat="1" ht="20.25">
      <c r="A38" s="143" t="s">
        <v>210</v>
      </c>
      <c r="B38" s="136" t="s">
        <v>79</v>
      </c>
      <c r="C38" s="168">
        <v>10042.33</v>
      </c>
      <c r="D38" s="163">
        <v>10042.33</v>
      </c>
      <c r="E38" s="163">
        <v>10928.543</v>
      </c>
      <c r="F38" s="165">
        <f t="shared" si="1"/>
        <v>886.2129999999997</v>
      </c>
      <c r="G38" s="168">
        <f t="shared" si="0"/>
        <v>108.82477472857394</v>
      </c>
      <c r="H38" s="168">
        <f t="shared" si="0"/>
        <v>108.82477472857394</v>
      </c>
      <c r="I38" s="69"/>
    </row>
    <row r="39" spans="1:9" s="72" customFormat="1" ht="61.5" thickBot="1">
      <c r="A39" s="147" t="s">
        <v>103</v>
      </c>
      <c r="B39" s="144" t="s">
        <v>104</v>
      </c>
      <c r="C39" s="173">
        <v>5800.8</v>
      </c>
      <c r="D39" s="174">
        <v>5800.8</v>
      </c>
      <c r="E39" s="174">
        <v>5790.55</v>
      </c>
      <c r="F39" s="165">
        <f t="shared" si="1"/>
        <v>-10.25</v>
      </c>
      <c r="G39" s="168">
        <f t="shared" si="0"/>
        <v>99.82330023445041</v>
      </c>
      <c r="H39" s="173">
        <f t="shared" si="0"/>
        <v>99.82330023445041</v>
      </c>
      <c r="I39" s="69"/>
    </row>
    <row r="40" spans="1:9" s="443" customFormat="1" ht="24" customHeight="1" thickBot="1">
      <c r="A40" s="438">
        <v>20000000</v>
      </c>
      <c r="B40" s="439" t="s">
        <v>6</v>
      </c>
      <c r="C40" s="440">
        <f>C41+C47+C57</f>
        <v>1402.3</v>
      </c>
      <c r="D40" s="440">
        <f>D41+D47+D57</f>
        <v>1402.3</v>
      </c>
      <c r="E40" s="440">
        <f>E41+E47+E57</f>
        <v>1543.0520000000001</v>
      </c>
      <c r="F40" s="444">
        <f t="shared" si="1"/>
        <v>140.75200000000018</v>
      </c>
      <c r="G40" s="440">
        <f aca="true" t="shared" si="2" ref="G40:G61">IF(C40=0,"",$E40/C40*100)</f>
        <v>110.03722455965202</v>
      </c>
      <c r="H40" s="441">
        <f aca="true" t="shared" si="3" ref="H40:H61">IF(D40=0,"",$E40/D40*100)</f>
        <v>110.03722455965202</v>
      </c>
      <c r="I40" s="442"/>
    </row>
    <row r="41" spans="1:9" s="72" customFormat="1" ht="20.25">
      <c r="A41" s="148">
        <v>21000000</v>
      </c>
      <c r="B41" s="149" t="s">
        <v>7</v>
      </c>
      <c r="C41" s="160">
        <f>C42+C43</f>
        <v>161.74</v>
      </c>
      <c r="D41" s="160">
        <f>D42+D43</f>
        <v>161.74</v>
      </c>
      <c r="E41" s="160">
        <f>E42+E43</f>
        <v>202.736</v>
      </c>
      <c r="F41" s="164">
        <f t="shared" si="1"/>
        <v>40.99599999999998</v>
      </c>
      <c r="G41" s="160">
        <f t="shared" si="2"/>
        <v>125.34685297390872</v>
      </c>
      <c r="H41" s="160">
        <f t="shared" si="3"/>
        <v>125.34685297390872</v>
      </c>
      <c r="I41" s="69"/>
    </row>
    <row r="42" spans="1:9" s="72" customFormat="1" ht="58.5" customHeight="1">
      <c r="A42" s="134">
        <v>21010300</v>
      </c>
      <c r="B42" s="135" t="s">
        <v>108</v>
      </c>
      <c r="C42" s="165">
        <v>2</v>
      </c>
      <c r="D42" s="165">
        <v>2</v>
      </c>
      <c r="E42" s="165">
        <v>0</v>
      </c>
      <c r="F42" s="165">
        <f t="shared" si="1"/>
        <v>-2</v>
      </c>
      <c r="G42" s="164">
        <f t="shared" si="2"/>
        <v>0</v>
      </c>
      <c r="H42" s="164">
        <f t="shared" si="3"/>
        <v>0</v>
      </c>
      <c r="I42" s="69"/>
    </row>
    <row r="43" spans="1:9" s="72" customFormat="1" ht="20.25">
      <c r="A43" s="132">
        <v>21080000</v>
      </c>
      <c r="B43" s="136" t="s">
        <v>8</v>
      </c>
      <c r="C43" s="168">
        <f>SUM(C44:C46)</f>
        <v>159.74</v>
      </c>
      <c r="D43" s="168">
        <f>SUM(D44:D46)</f>
        <v>159.74</v>
      </c>
      <c r="E43" s="168">
        <f>SUM(E44:E46)</f>
        <v>202.736</v>
      </c>
      <c r="F43" s="165">
        <f t="shared" si="1"/>
        <v>42.99599999999998</v>
      </c>
      <c r="G43" s="168">
        <f t="shared" si="2"/>
        <v>126.9162388881933</v>
      </c>
      <c r="H43" s="168">
        <f t="shared" si="3"/>
        <v>126.9162388881933</v>
      </c>
      <c r="I43" s="69"/>
    </row>
    <row r="44" spans="1:9" s="72" customFormat="1" ht="21.75" customHeight="1">
      <c r="A44" s="143" t="s">
        <v>211</v>
      </c>
      <c r="B44" s="136" t="s">
        <v>83</v>
      </c>
      <c r="C44" s="168">
        <v>90.2</v>
      </c>
      <c r="D44" s="163">
        <v>90.2</v>
      </c>
      <c r="E44" s="163">
        <v>122.628</v>
      </c>
      <c r="F44" s="165">
        <f t="shared" si="1"/>
        <v>32.428</v>
      </c>
      <c r="G44" s="168">
        <f t="shared" si="2"/>
        <v>135.9512195121951</v>
      </c>
      <c r="H44" s="168">
        <f>IF(D44=0,"",$E44/D44*100)</f>
        <v>135.9512195121951</v>
      </c>
      <c r="I44" s="69"/>
    </row>
    <row r="45" spans="1:9" s="72" customFormat="1" ht="61.5" customHeight="1" hidden="1">
      <c r="A45" s="143" t="s">
        <v>155</v>
      </c>
      <c r="B45" s="136" t="s">
        <v>156</v>
      </c>
      <c r="C45" s="168">
        <v>0</v>
      </c>
      <c r="D45" s="163">
        <v>0</v>
      </c>
      <c r="E45" s="163">
        <v>0</v>
      </c>
      <c r="F45" s="163"/>
      <c r="G45" s="168">
        <f t="shared" si="2"/>
      </c>
      <c r="H45" s="168">
        <f>IF(D45=0,"",$E45/D45*100)</f>
      </c>
      <c r="I45" s="69"/>
    </row>
    <row r="46" spans="1:9" s="72" customFormat="1" ht="61.5" customHeight="1">
      <c r="A46" s="143" t="s">
        <v>155</v>
      </c>
      <c r="B46" s="224" t="s">
        <v>326</v>
      </c>
      <c r="C46" s="168">
        <v>69.54</v>
      </c>
      <c r="D46" s="163">
        <v>69.54</v>
      </c>
      <c r="E46" s="163">
        <v>80.108</v>
      </c>
      <c r="F46" s="165">
        <f aca="true" t="shared" si="4" ref="F46:F59">E46-D46</f>
        <v>10.567999999999998</v>
      </c>
      <c r="G46" s="168">
        <f t="shared" si="2"/>
        <v>115.19700891573194</v>
      </c>
      <c r="H46" s="168">
        <f>IF(D46=0,"",$E46/D46*100)</f>
        <v>115.19700891573194</v>
      </c>
      <c r="I46" s="69"/>
    </row>
    <row r="47" spans="1:9" s="72" customFormat="1" ht="40.5">
      <c r="A47" s="145">
        <v>22000000</v>
      </c>
      <c r="B47" s="131" t="s">
        <v>84</v>
      </c>
      <c r="C47" s="167">
        <f>C48+C52+C54</f>
        <v>1088.8999999999999</v>
      </c>
      <c r="D47" s="167">
        <f>D48+D52+D54</f>
        <v>1088.8999999999999</v>
      </c>
      <c r="E47" s="167">
        <f>E48+E52+E54</f>
        <v>1103.338</v>
      </c>
      <c r="F47" s="164">
        <f t="shared" si="4"/>
        <v>14.438000000000102</v>
      </c>
      <c r="G47" s="167">
        <f t="shared" si="2"/>
        <v>101.32592524566077</v>
      </c>
      <c r="H47" s="167">
        <f t="shared" si="3"/>
        <v>101.32592524566077</v>
      </c>
      <c r="I47" s="69"/>
    </row>
    <row r="48" spans="1:9" s="72" customFormat="1" ht="20.25">
      <c r="A48" s="134">
        <v>22010000</v>
      </c>
      <c r="B48" s="135" t="s">
        <v>121</v>
      </c>
      <c r="C48" s="168">
        <f>C49+C50+C51</f>
        <v>939.3</v>
      </c>
      <c r="D48" s="168">
        <f>D49+D50+D51</f>
        <v>939.3</v>
      </c>
      <c r="E48" s="168">
        <f>E49+E50+E51</f>
        <v>941.05</v>
      </c>
      <c r="F48" s="165">
        <f t="shared" si="4"/>
        <v>1.75</v>
      </c>
      <c r="G48" s="168">
        <f t="shared" si="2"/>
        <v>100.186308953476</v>
      </c>
      <c r="H48" s="168">
        <f t="shared" si="3"/>
        <v>100.186308953476</v>
      </c>
      <c r="I48" s="69"/>
    </row>
    <row r="49" spans="1:9" s="72" customFormat="1" ht="60.75">
      <c r="A49" s="134">
        <v>22010300</v>
      </c>
      <c r="B49" s="135" t="s">
        <v>123</v>
      </c>
      <c r="C49" s="168">
        <v>35.3</v>
      </c>
      <c r="D49" s="163">
        <v>35.3</v>
      </c>
      <c r="E49" s="163">
        <v>1.93</v>
      </c>
      <c r="F49" s="165">
        <f t="shared" si="4"/>
        <v>-33.37</v>
      </c>
      <c r="G49" s="168">
        <f t="shared" si="2"/>
        <v>5.46742209631728</v>
      </c>
      <c r="H49" s="168">
        <f t="shared" si="3"/>
        <v>5.46742209631728</v>
      </c>
      <c r="I49" s="69"/>
    </row>
    <row r="50" spans="1:9" s="72" customFormat="1" ht="20.25">
      <c r="A50" s="134">
        <v>22012500</v>
      </c>
      <c r="B50" s="135" t="s">
        <v>122</v>
      </c>
      <c r="C50" s="168">
        <v>466.2</v>
      </c>
      <c r="D50" s="163">
        <v>466.2</v>
      </c>
      <c r="E50" s="163">
        <v>510.455</v>
      </c>
      <c r="F50" s="165">
        <f t="shared" si="4"/>
        <v>44.254999999999995</v>
      </c>
      <c r="G50" s="168">
        <f t="shared" si="2"/>
        <v>109.49270699270699</v>
      </c>
      <c r="H50" s="168">
        <f t="shared" si="3"/>
        <v>109.49270699270699</v>
      </c>
      <c r="I50" s="69"/>
    </row>
    <row r="51" spans="1:9" s="72" customFormat="1" ht="40.5">
      <c r="A51" s="139">
        <v>22012600</v>
      </c>
      <c r="B51" s="137" t="s">
        <v>146</v>
      </c>
      <c r="C51" s="168">
        <v>437.8</v>
      </c>
      <c r="D51" s="163">
        <v>437.8</v>
      </c>
      <c r="E51" s="163">
        <v>428.665</v>
      </c>
      <c r="F51" s="165">
        <f t="shared" si="4"/>
        <v>-9.134999999999991</v>
      </c>
      <c r="G51" s="168">
        <f t="shared" si="2"/>
        <v>97.91343079031522</v>
      </c>
      <c r="H51" s="168">
        <f t="shared" si="3"/>
        <v>97.91343079031522</v>
      </c>
      <c r="I51" s="69"/>
    </row>
    <row r="52" spans="1:9" s="72" customFormat="1" ht="40.5">
      <c r="A52" s="138" t="s">
        <v>109</v>
      </c>
      <c r="B52" s="135" t="s">
        <v>119</v>
      </c>
      <c r="C52" s="168">
        <v>144.3</v>
      </c>
      <c r="D52" s="163">
        <v>144.3</v>
      </c>
      <c r="E52" s="163">
        <v>156.792</v>
      </c>
      <c r="F52" s="165">
        <f t="shared" si="4"/>
        <v>12.49199999999999</v>
      </c>
      <c r="G52" s="168">
        <f t="shared" si="2"/>
        <v>108.65696465696463</v>
      </c>
      <c r="H52" s="168">
        <f t="shared" si="3"/>
        <v>108.65696465696463</v>
      </c>
      <c r="I52" s="69"/>
    </row>
    <row r="53" spans="1:9" s="72" customFormat="1" ht="60.75">
      <c r="A53" s="138" t="s">
        <v>110</v>
      </c>
      <c r="B53" s="135" t="s">
        <v>120</v>
      </c>
      <c r="C53" s="168">
        <v>144.3</v>
      </c>
      <c r="D53" s="163">
        <v>144.3</v>
      </c>
      <c r="E53" s="163">
        <v>156.792</v>
      </c>
      <c r="F53" s="165">
        <f t="shared" si="4"/>
        <v>12.49199999999999</v>
      </c>
      <c r="G53" s="168">
        <f t="shared" si="2"/>
        <v>108.65696465696463</v>
      </c>
      <c r="H53" s="168">
        <f t="shared" si="3"/>
        <v>108.65696465696463</v>
      </c>
      <c r="I53" s="69"/>
    </row>
    <row r="54" spans="1:9" s="72" customFormat="1" ht="20.25">
      <c r="A54" s="145">
        <v>22090000</v>
      </c>
      <c r="B54" s="131" t="s">
        <v>85</v>
      </c>
      <c r="C54" s="168">
        <f>C55+C56</f>
        <v>5.3</v>
      </c>
      <c r="D54" s="168">
        <f>D55+D56</f>
        <v>5.3</v>
      </c>
      <c r="E54" s="168">
        <f>E55+E56</f>
        <v>5.4959999999999996</v>
      </c>
      <c r="F54" s="165">
        <f t="shared" si="4"/>
        <v>0.19599999999999973</v>
      </c>
      <c r="G54" s="168">
        <f t="shared" si="2"/>
        <v>103.69811320754717</v>
      </c>
      <c r="H54" s="168">
        <f t="shared" si="3"/>
        <v>103.69811320754717</v>
      </c>
      <c r="I54" s="69"/>
    </row>
    <row r="55" spans="1:9" s="72" customFormat="1" ht="60.75">
      <c r="A55" s="138" t="s">
        <v>111</v>
      </c>
      <c r="B55" s="136" t="s">
        <v>86</v>
      </c>
      <c r="C55" s="168">
        <v>1.8</v>
      </c>
      <c r="D55" s="168">
        <v>1.8</v>
      </c>
      <c r="E55" s="168">
        <v>1.535</v>
      </c>
      <c r="F55" s="165">
        <f t="shared" si="4"/>
        <v>-0.2650000000000001</v>
      </c>
      <c r="G55" s="168">
        <f t="shared" si="2"/>
        <v>85.27777777777777</v>
      </c>
      <c r="H55" s="168">
        <f t="shared" si="3"/>
        <v>85.27777777777777</v>
      </c>
      <c r="I55" s="69"/>
    </row>
    <row r="56" spans="1:9" s="72" customFormat="1" ht="60.75" customHeight="1">
      <c r="A56" s="138" t="s">
        <v>112</v>
      </c>
      <c r="B56" s="135" t="s">
        <v>113</v>
      </c>
      <c r="C56" s="168">
        <v>3.5</v>
      </c>
      <c r="D56" s="163">
        <v>3.5</v>
      </c>
      <c r="E56" s="163">
        <v>3.961</v>
      </c>
      <c r="F56" s="165">
        <f t="shared" si="4"/>
        <v>0.46099999999999985</v>
      </c>
      <c r="G56" s="168">
        <f t="shared" si="2"/>
        <v>113.17142857142856</v>
      </c>
      <c r="H56" s="168">
        <f t="shared" si="3"/>
        <v>113.17142857142856</v>
      </c>
      <c r="I56" s="69"/>
    </row>
    <row r="57" spans="1:9" s="72" customFormat="1" ht="20.25">
      <c r="A57" s="145">
        <v>24000000</v>
      </c>
      <c r="B57" s="131" t="s">
        <v>87</v>
      </c>
      <c r="C57" s="167">
        <f>SUM(C58,C59)</f>
        <v>151.66</v>
      </c>
      <c r="D57" s="172">
        <f>SUM(D58,D59)</f>
        <v>151.66</v>
      </c>
      <c r="E57" s="172">
        <f>SUM(E58,E59)</f>
        <v>236.978</v>
      </c>
      <c r="F57" s="164">
        <f t="shared" si="4"/>
        <v>85.31800000000001</v>
      </c>
      <c r="G57" s="168">
        <f t="shared" si="2"/>
        <v>156.25609916919424</v>
      </c>
      <c r="H57" s="168">
        <f t="shared" si="3"/>
        <v>156.25609916919424</v>
      </c>
      <c r="I57" s="69"/>
    </row>
    <row r="58" spans="1:9" s="72" customFormat="1" ht="20.25">
      <c r="A58" s="138" t="s">
        <v>114</v>
      </c>
      <c r="B58" s="136" t="s">
        <v>8</v>
      </c>
      <c r="C58" s="168">
        <v>58.59</v>
      </c>
      <c r="D58" s="163">
        <v>58.59</v>
      </c>
      <c r="E58" s="163">
        <v>71.583</v>
      </c>
      <c r="F58" s="165">
        <f t="shared" si="4"/>
        <v>12.992999999999995</v>
      </c>
      <c r="G58" s="168">
        <f t="shared" si="2"/>
        <v>122.17613927291346</v>
      </c>
      <c r="H58" s="168">
        <f t="shared" si="3"/>
        <v>122.17613927291346</v>
      </c>
      <c r="I58" s="69"/>
    </row>
    <row r="59" spans="1:9" s="72" customFormat="1" ht="99" customHeight="1" thickBot="1">
      <c r="A59" s="151">
        <v>24062200</v>
      </c>
      <c r="B59" s="150" t="s">
        <v>178</v>
      </c>
      <c r="C59" s="175">
        <v>93.07</v>
      </c>
      <c r="D59" s="170">
        <v>93.07</v>
      </c>
      <c r="E59" s="170">
        <v>165.395</v>
      </c>
      <c r="F59" s="165">
        <f t="shared" si="4"/>
        <v>72.32500000000002</v>
      </c>
      <c r="G59" s="168">
        <f t="shared" si="2"/>
        <v>177.71032556140543</v>
      </c>
      <c r="H59" s="168">
        <f t="shared" si="3"/>
        <v>177.71032556140543</v>
      </c>
      <c r="I59" s="69"/>
    </row>
    <row r="60" spans="1:9" s="72" customFormat="1" ht="21" hidden="1" thickBot="1">
      <c r="A60" s="152" t="s">
        <v>115</v>
      </c>
      <c r="B60" s="131" t="s">
        <v>116</v>
      </c>
      <c r="C60" s="167">
        <f>SUM(C61)</f>
        <v>0</v>
      </c>
      <c r="D60" s="167">
        <f>SUM(D61)</f>
        <v>0</v>
      </c>
      <c r="E60" s="167">
        <f>SUM(E61)</f>
        <v>0</v>
      </c>
      <c r="F60" s="167"/>
      <c r="G60" s="167">
        <f t="shared" si="2"/>
      </c>
      <c r="H60" s="167">
        <f t="shared" si="3"/>
      </c>
      <c r="I60" s="69"/>
    </row>
    <row r="61" spans="1:9" s="72" customFormat="1" ht="33.75" customHeight="1" hidden="1" thickBot="1">
      <c r="A61" s="147" t="s">
        <v>182</v>
      </c>
      <c r="B61" s="150" t="s">
        <v>183</v>
      </c>
      <c r="C61" s="173">
        <v>0</v>
      </c>
      <c r="D61" s="174">
        <v>0</v>
      </c>
      <c r="E61" s="174">
        <v>0</v>
      </c>
      <c r="F61" s="174"/>
      <c r="G61" s="173">
        <f t="shared" si="2"/>
      </c>
      <c r="H61" s="173">
        <f t="shared" si="3"/>
      </c>
      <c r="I61" s="69"/>
    </row>
    <row r="62" spans="1:9" s="406" customFormat="1" ht="26.25" customHeight="1" thickBot="1">
      <c r="A62" s="445"/>
      <c r="B62" s="432" t="s">
        <v>63</v>
      </c>
      <c r="C62" s="446">
        <f>C6+C40+C60</f>
        <v>138118.81</v>
      </c>
      <c r="D62" s="446">
        <f>D6+D40+D60</f>
        <v>138118.81</v>
      </c>
      <c r="E62" s="446">
        <f>E6+E40+E60</f>
        <v>142265.579</v>
      </c>
      <c r="F62" s="444">
        <f>E62-D62</f>
        <v>4146.769</v>
      </c>
      <c r="G62" s="446">
        <f aca="true" t="shared" si="5" ref="G62:G79">IF(C62=0,"",$E62/C62*100)</f>
        <v>103.00232024877711</v>
      </c>
      <c r="H62" s="447">
        <f aca="true" t="shared" si="6" ref="H62:H79">IF(D62=0,"",$E62/D62*100)</f>
        <v>103.00232024877711</v>
      </c>
      <c r="I62" s="448"/>
    </row>
    <row r="63" spans="1:9" s="406" customFormat="1" ht="26.25" customHeight="1" thickBot="1">
      <c r="A63" s="449">
        <v>40000000</v>
      </c>
      <c r="B63" s="450" t="s">
        <v>62</v>
      </c>
      <c r="C63" s="451">
        <f>C64+C65+C78+C75</f>
        <v>84893.785</v>
      </c>
      <c r="D63" s="451">
        <f>D64+D65+D78+D75</f>
        <v>84893.785</v>
      </c>
      <c r="E63" s="451">
        <f>E64+E65+E78+E75</f>
        <v>84893.532</v>
      </c>
      <c r="F63" s="452">
        <f>E63-D63</f>
        <v>-0.2529999999969732</v>
      </c>
      <c r="G63" s="451">
        <f t="shared" si="5"/>
        <v>99.99970198053957</v>
      </c>
      <c r="H63" s="453">
        <f>IF(D63=0,"",$E63/D63*100)</f>
        <v>99.99970198053957</v>
      </c>
      <c r="I63" s="448"/>
    </row>
    <row r="64" spans="1:9" s="153" customFormat="1" ht="26.25" customHeight="1" thickBot="1">
      <c r="A64" s="157">
        <v>41020100</v>
      </c>
      <c r="B64" s="305" t="s">
        <v>184</v>
      </c>
      <c r="C64" s="167">
        <v>10914.7</v>
      </c>
      <c r="D64" s="167">
        <v>10914.7</v>
      </c>
      <c r="E64" s="167">
        <v>10914.7</v>
      </c>
      <c r="F64" s="164">
        <f>E64-D64</f>
        <v>0</v>
      </c>
      <c r="G64" s="167">
        <f t="shared" si="5"/>
        <v>100</v>
      </c>
      <c r="H64" s="159">
        <f>IF(D64=0,"",$E64/D64*100)</f>
        <v>100</v>
      </c>
      <c r="I64" s="75"/>
    </row>
    <row r="65" spans="1:9" s="72" customFormat="1" ht="20.25" customHeight="1" thickBot="1">
      <c r="A65" s="158">
        <v>41030000</v>
      </c>
      <c r="B65" s="141" t="s">
        <v>169</v>
      </c>
      <c r="C65" s="164">
        <f>SUM(C66:C74)</f>
        <v>67020.64600000001</v>
      </c>
      <c r="D65" s="164">
        <f>SUM(D66:D74)</f>
        <v>67020.64600000001</v>
      </c>
      <c r="E65" s="164">
        <f>SUM(E66:E74)</f>
        <v>67020.64600000001</v>
      </c>
      <c r="F65" s="164">
        <f>E65-D65</f>
        <v>0</v>
      </c>
      <c r="G65" s="167">
        <f t="shared" si="5"/>
        <v>100</v>
      </c>
      <c r="H65" s="159">
        <f>IF(D65=0,"",$E65/D65*100)</f>
        <v>100</v>
      </c>
      <c r="I65" s="69"/>
    </row>
    <row r="66" spans="1:9" s="72" customFormat="1" ht="39" customHeight="1" hidden="1" thickBot="1">
      <c r="A66" s="151"/>
      <c r="B66" s="137"/>
      <c r="C66" s="165"/>
      <c r="D66" s="165"/>
      <c r="E66" s="165"/>
      <c r="F66" s="165"/>
      <c r="G66" s="167">
        <f t="shared" si="5"/>
      </c>
      <c r="H66" s="159">
        <f>IF(D66=0,"",$E66/D66*100)</f>
      </c>
      <c r="I66" s="69"/>
    </row>
    <row r="67" spans="1:9" s="72" customFormat="1" ht="19.5" customHeight="1" thickBot="1">
      <c r="A67" s="151">
        <v>41033900</v>
      </c>
      <c r="B67" s="137" t="s">
        <v>88</v>
      </c>
      <c r="C67" s="165">
        <v>59622.9</v>
      </c>
      <c r="D67" s="165">
        <v>59622.9</v>
      </c>
      <c r="E67" s="165">
        <v>59622.9</v>
      </c>
      <c r="F67" s="165">
        <f>E67-D67</f>
        <v>0</v>
      </c>
      <c r="G67" s="168">
        <f t="shared" si="5"/>
        <v>100</v>
      </c>
      <c r="H67" s="161">
        <f t="shared" si="6"/>
        <v>100</v>
      </c>
      <c r="I67" s="69"/>
    </row>
    <row r="68" spans="1:9" s="72" customFormat="1" ht="20.25" customHeight="1" hidden="1" thickBot="1">
      <c r="A68" s="134">
        <v>41034200</v>
      </c>
      <c r="B68" s="137" t="s">
        <v>174</v>
      </c>
      <c r="C68" s="165">
        <v>0</v>
      </c>
      <c r="D68" s="165">
        <v>0</v>
      </c>
      <c r="E68" s="165">
        <v>0</v>
      </c>
      <c r="F68" s="165"/>
      <c r="G68" s="168">
        <f t="shared" si="5"/>
      </c>
      <c r="H68" s="161">
        <f t="shared" si="6"/>
      </c>
      <c r="I68" s="69"/>
    </row>
    <row r="69" spans="1:9" s="72" customFormat="1" ht="19.5" customHeight="1" hidden="1" thickBot="1">
      <c r="A69" s="138"/>
      <c r="B69" s="136"/>
      <c r="C69" s="162"/>
      <c r="D69" s="163"/>
      <c r="E69" s="163"/>
      <c r="F69" s="163"/>
      <c r="G69" s="168">
        <f t="shared" si="5"/>
      </c>
      <c r="H69" s="161">
        <f t="shared" si="6"/>
      </c>
      <c r="I69" s="76"/>
    </row>
    <row r="70" spans="1:9" s="72" customFormat="1" ht="23.25" customHeight="1" hidden="1">
      <c r="A70" s="158">
        <v>41040000</v>
      </c>
      <c r="B70" s="141" t="s">
        <v>175</v>
      </c>
      <c r="C70" s="164">
        <f>SUM(C71,C72)</f>
        <v>0</v>
      </c>
      <c r="D70" s="164">
        <f>SUM(D71,D72)</f>
        <v>0</v>
      </c>
      <c r="E70" s="164">
        <f>SUM(E71,E72)</f>
        <v>0</v>
      </c>
      <c r="F70" s="164"/>
      <c r="G70" s="168">
        <f t="shared" si="5"/>
      </c>
      <c r="H70" s="161">
        <f t="shared" si="6"/>
      </c>
      <c r="I70" s="71"/>
    </row>
    <row r="71" spans="1:9" s="72" customFormat="1" ht="18" customHeight="1" hidden="1">
      <c r="A71" s="158"/>
      <c r="B71" s="137"/>
      <c r="C71" s="165"/>
      <c r="D71" s="165"/>
      <c r="E71" s="165"/>
      <c r="F71" s="165"/>
      <c r="G71" s="168">
        <f t="shared" si="5"/>
      </c>
      <c r="H71" s="161">
        <f t="shared" si="6"/>
      </c>
      <c r="I71" s="71"/>
    </row>
    <row r="72" spans="1:9" s="72" customFormat="1" ht="30.75" customHeight="1" hidden="1">
      <c r="A72" s="151"/>
      <c r="B72" s="137"/>
      <c r="C72" s="162"/>
      <c r="D72" s="163"/>
      <c r="E72" s="163"/>
      <c r="F72" s="163"/>
      <c r="G72" s="168">
        <f t="shared" si="5"/>
      </c>
      <c r="H72" s="161">
        <f t="shared" si="6"/>
      </c>
      <c r="I72" s="77"/>
    </row>
    <row r="73" spans="1:9" s="72" customFormat="1" ht="64.5" customHeight="1" thickBot="1">
      <c r="A73" s="151">
        <v>41034500</v>
      </c>
      <c r="B73" s="137" t="s">
        <v>327</v>
      </c>
      <c r="C73" s="162">
        <v>1842</v>
      </c>
      <c r="D73" s="163">
        <v>1842</v>
      </c>
      <c r="E73" s="163">
        <v>1842</v>
      </c>
      <c r="F73" s="165">
        <f aca="true" t="shared" si="7" ref="F73:F78">E73-D73</f>
        <v>0</v>
      </c>
      <c r="G73" s="168">
        <f t="shared" si="5"/>
        <v>100</v>
      </c>
      <c r="H73" s="161">
        <f t="shared" si="6"/>
        <v>100</v>
      </c>
      <c r="I73" s="77"/>
    </row>
    <row r="74" spans="1:9" s="72" customFormat="1" ht="84" customHeight="1" thickBot="1">
      <c r="A74" s="151">
        <v>41035500</v>
      </c>
      <c r="B74" s="137" t="s">
        <v>328</v>
      </c>
      <c r="C74" s="162">
        <v>5555.746</v>
      </c>
      <c r="D74" s="163">
        <v>5555.746</v>
      </c>
      <c r="E74" s="163">
        <v>5555.746</v>
      </c>
      <c r="F74" s="165">
        <f t="shared" si="7"/>
        <v>0</v>
      </c>
      <c r="G74" s="168">
        <f t="shared" si="5"/>
        <v>100</v>
      </c>
      <c r="H74" s="161">
        <f t="shared" si="6"/>
        <v>100</v>
      </c>
      <c r="I74" s="77"/>
    </row>
    <row r="75" spans="1:9" s="72" customFormat="1" ht="21.75" customHeight="1">
      <c r="A75" s="158">
        <v>41040000</v>
      </c>
      <c r="B75" s="141" t="s">
        <v>188</v>
      </c>
      <c r="C75" s="166">
        <f>C76+C77</f>
        <v>4184.8</v>
      </c>
      <c r="D75" s="166">
        <f>D76+D77</f>
        <v>4184.8</v>
      </c>
      <c r="E75" s="166">
        <f>E76+E77</f>
        <v>4184.8</v>
      </c>
      <c r="F75" s="164">
        <f t="shared" si="7"/>
        <v>0</v>
      </c>
      <c r="G75" s="167">
        <f t="shared" si="5"/>
        <v>100</v>
      </c>
      <c r="H75" s="243">
        <f t="shared" si="6"/>
        <v>100</v>
      </c>
      <c r="I75" s="77"/>
    </row>
    <row r="76" spans="1:9" s="72" customFormat="1" ht="81">
      <c r="A76" s="176">
        <v>41040200</v>
      </c>
      <c r="B76" s="137" t="s">
        <v>189</v>
      </c>
      <c r="C76" s="162">
        <v>1624.8</v>
      </c>
      <c r="D76" s="163">
        <v>1624.8</v>
      </c>
      <c r="E76" s="163">
        <v>1624.8</v>
      </c>
      <c r="F76" s="165">
        <f t="shared" si="7"/>
        <v>0</v>
      </c>
      <c r="G76" s="168">
        <f t="shared" si="5"/>
        <v>100</v>
      </c>
      <c r="H76" s="168">
        <f t="shared" si="6"/>
        <v>100</v>
      </c>
      <c r="I76" s="77"/>
    </row>
    <row r="77" spans="1:9" s="72" customFormat="1" ht="121.5">
      <c r="A77" s="142">
        <v>41040500</v>
      </c>
      <c r="B77" s="137" t="s">
        <v>367</v>
      </c>
      <c r="C77" s="162">
        <v>2560</v>
      </c>
      <c r="D77" s="163">
        <v>2560</v>
      </c>
      <c r="E77" s="163">
        <v>2560</v>
      </c>
      <c r="F77" s="165">
        <f t="shared" si="7"/>
        <v>0</v>
      </c>
      <c r="G77" s="168">
        <f t="shared" si="5"/>
        <v>100</v>
      </c>
      <c r="H77" s="304">
        <f t="shared" si="6"/>
        <v>100</v>
      </c>
      <c r="I77" s="77"/>
    </row>
    <row r="78" spans="1:9" s="72" customFormat="1" ht="39" customHeight="1">
      <c r="A78" s="158">
        <v>41050000</v>
      </c>
      <c r="B78" s="141" t="s">
        <v>170</v>
      </c>
      <c r="C78" s="166">
        <f>SUM(C79:C91)</f>
        <v>2773.639</v>
      </c>
      <c r="D78" s="166">
        <f>SUM(D79:D91)</f>
        <v>2773.639</v>
      </c>
      <c r="E78" s="166">
        <f>SUM(E79:E91)</f>
        <v>2773.386</v>
      </c>
      <c r="F78" s="164">
        <f t="shared" si="7"/>
        <v>-0.25300000000015643</v>
      </c>
      <c r="G78" s="167">
        <f t="shared" si="5"/>
        <v>99.99087840919456</v>
      </c>
      <c r="H78" s="167">
        <f t="shared" si="6"/>
        <v>99.99087840919456</v>
      </c>
      <c r="I78" s="69"/>
    </row>
    <row r="79" spans="1:9" s="72" customFormat="1" ht="25.5" customHeight="1" hidden="1">
      <c r="A79" s="151"/>
      <c r="B79" s="154"/>
      <c r="C79" s="162"/>
      <c r="D79" s="163"/>
      <c r="E79" s="163"/>
      <c r="F79" s="163"/>
      <c r="G79" s="168">
        <f t="shared" si="5"/>
      </c>
      <c r="H79" s="168">
        <f t="shared" si="6"/>
      </c>
      <c r="I79" s="77"/>
    </row>
    <row r="80" spans="1:9" s="72" customFormat="1" ht="21.75" customHeight="1" hidden="1">
      <c r="A80" s="151"/>
      <c r="B80" s="137"/>
      <c r="C80" s="162"/>
      <c r="D80" s="163"/>
      <c r="E80" s="163"/>
      <c r="F80" s="163"/>
      <c r="G80" s="168">
        <f aca="true" t="shared" si="8" ref="G80:H92">IF(C80=0,"",$E80/C80*100)</f>
      </c>
      <c r="H80" s="168">
        <f t="shared" si="8"/>
      </c>
      <c r="I80" s="77"/>
    </row>
    <row r="81" spans="1:9" s="72" customFormat="1" ht="29.25" customHeight="1" hidden="1">
      <c r="A81" s="151"/>
      <c r="B81" s="137"/>
      <c r="C81" s="162"/>
      <c r="D81" s="163"/>
      <c r="E81" s="163"/>
      <c r="F81" s="163"/>
      <c r="G81" s="168">
        <f t="shared" si="8"/>
      </c>
      <c r="H81" s="168">
        <f t="shared" si="8"/>
      </c>
      <c r="I81" s="77"/>
    </row>
    <row r="82" spans="1:9" s="72" customFormat="1" ht="18" customHeight="1" hidden="1">
      <c r="A82" s="151"/>
      <c r="B82" s="155"/>
      <c r="C82" s="169"/>
      <c r="D82" s="163"/>
      <c r="E82" s="163"/>
      <c r="F82" s="163"/>
      <c r="G82" s="168">
        <f t="shared" si="8"/>
      </c>
      <c r="H82" s="168">
        <f t="shared" si="8"/>
      </c>
      <c r="I82" s="69"/>
    </row>
    <row r="83" spans="1:9" s="72" customFormat="1" ht="27.75" customHeight="1" hidden="1">
      <c r="A83" s="139"/>
      <c r="B83" s="137"/>
      <c r="C83" s="169"/>
      <c r="D83" s="163"/>
      <c r="E83" s="163"/>
      <c r="F83" s="163"/>
      <c r="G83" s="168">
        <f t="shared" si="8"/>
      </c>
      <c r="H83" s="168">
        <f t="shared" si="8"/>
      </c>
      <c r="I83" s="69"/>
    </row>
    <row r="84" spans="1:9" s="72" customFormat="1" ht="35.25" customHeight="1" hidden="1">
      <c r="A84" s="151"/>
      <c r="B84" s="137"/>
      <c r="C84" s="165"/>
      <c r="D84" s="163"/>
      <c r="E84" s="163"/>
      <c r="F84" s="163"/>
      <c r="G84" s="168">
        <f t="shared" si="8"/>
      </c>
      <c r="H84" s="168">
        <f t="shared" si="8"/>
      </c>
      <c r="I84" s="69"/>
    </row>
    <row r="85" spans="1:9" s="72" customFormat="1" ht="37.5" customHeight="1">
      <c r="A85" s="151">
        <v>41051000</v>
      </c>
      <c r="B85" s="137" t="s">
        <v>212</v>
      </c>
      <c r="C85" s="165">
        <v>802.8</v>
      </c>
      <c r="D85" s="163">
        <v>802.8</v>
      </c>
      <c r="E85" s="163">
        <v>802.8</v>
      </c>
      <c r="F85" s="165">
        <f>E85-D85</f>
        <v>0</v>
      </c>
      <c r="G85" s="168">
        <f t="shared" si="8"/>
        <v>100</v>
      </c>
      <c r="H85" s="168">
        <f t="shared" si="8"/>
        <v>100</v>
      </c>
      <c r="I85" s="69"/>
    </row>
    <row r="86" spans="1:14" s="72" customFormat="1" ht="60" customHeight="1">
      <c r="A86" s="151">
        <v>41051200</v>
      </c>
      <c r="B86" s="137" t="s">
        <v>171</v>
      </c>
      <c r="C86" s="165">
        <v>355.41</v>
      </c>
      <c r="D86" s="163">
        <v>355.41</v>
      </c>
      <c r="E86" s="163">
        <v>355.41</v>
      </c>
      <c r="F86" s="165">
        <f>E86-D86</f>
        <v>0</v>
      </c>
      <c r="G86" s="168">
        <f t="shared" si="8"/>
        <v>100</v>
      </c>
      <c r="H86" s="168">
        <f t="shared" si="8"/>
        <v>100</v>
      </c>
      <c r="I86" s="69"/>
      <c r="N86" s="156"/>
    </row>
    <row r="87" spans="1:14" s="72" customFormat="1" ht="81.75" customHeight="1">
      <c r="A87" s="151">
        <v>41051400</v>
      </c>
      <c r="B87" s="137" t="s">
        <v>186</v>
      </c>
      <c r="C87" s="165">
        <v>762.24</v>
      </c>
      <c r="D87" s="163">
        <v>762.24</v>
      </c>
      <c r="E87" s="163">
        <v>761.989</v>
      </c>
      <c r="F87" s="165">
        <f>E87-D87</f>
        <v>-0.25099999999997635</v>
      </c>
      <c r="G87" s="168">
        <f t="shared" si="8"/>
        <v>99.9670707388749</v>
      </c>
      <c r="H87" s="168">
        <f t="shared" si="8"/>
        <v>99.9670707388749</v>
      </c>
      <c r="I87" s="69"/>
      <c r="N87" s="156"/>
    </row>
    <row r="88" spans="1:14" s="72" customFormat="1" ht="61.5" customHeight="1" hidden="1">
      <c r="A88" s="151">
        <v>41051500</v>
      </c>
      <c r="B88" s="137" t="s">
        <v>185</v>
      </c>
      <c r="C88" s="165">
        <v>0</v>
      </c>
      <c r="D88" s="163">
        <v>0</v>
      </c>
      <c r="E88" s="163">
        <v>0</v>
      </c>
      <c r="F88" s="163"/>
      <c r="G88" s="168">
        <f t="shared" si="8"/>
      </c>
      <c r="H88" s="168">
        <f t="shared" si="8"/>
      </c>
      <c r="I88" s="69"/>
      <c r="N88" s="156"/>
    </row>
    <row r="89" spans="1:14" s="72" customFormat="1" ht="11.25" customHeight="1" hidden="1">
      <c r="A89" s="139">
        <v>41053000</v>
      </c>
      <c r="B89" s="137" t="s">
        <v>190</v>
      </c>
      <c r="C89" s="165">
        <v>0</v>
      </c>
      <c r="D89" s="163">
        <v>0</v>
      </c>
      <c r="E89" s="163">
        <v>0</v>
      </c>
      <c r="F89" s="163"/>
      <c r="G89" s="168">
        <f t="shared" si="8"/>
      </c>
      <c r="H89" s="168">
        <f t="shared" si="8"/>
      </c>
      <c r="I89" s="69"/>
      <c r="N89" s="156"/>
    </row>
    <row r="90" spans="1:9" s="72" customFormat="1" ht="25.5" customHeight="1">
      <c r="A90" s="151">
        <v>41053900</v>
      </c>
      <c r="B90" s="137" t="s">
        <v>158</v>
      </c>
      <c r="C90" s="165">
        <v>348.2</v>
      </c>
      <c r="D90" s="163">
        <v>348.2</v>
      </c>
      <c r="E90" s="163">
        <v>348.2</v>
      </c>
      <c r="F90" s="165">
        <f>E90-D90</f>
        <v>0</v>
      </c>
      <c r="G90" s="168">
        <f t="shared" si="8"/>
        <v>100</v>
      </c>
      <c r="H90" s="168">
        <f t="shared" si="8"/>
        <v>100</v>
      </c>
      <c r="I90" s="69"/>
    </row>
    <row r="91" spans="1:9" s="72" customFormat="1" ht="61.5" customHeight="1" thickBot="1">
      <c r="A91" s="176">
        <v>41055000</v>
      </c>
      <c r="B91" s="150" t="s">
        <v>187</v>
      </c>
      <c r="C91" s="165">
        <v>504.989</v>
      </c>
      <c r="D91" s="163">
        <v>504.989</v>
      </c>
      <c r="E91" s="163">
        <v>504.987</v>
      </c>
      <c r="F91" s="165">
        <f>E91-D91</f>
        <v>-0.0019999999999527063</v>
      </c>
      <c r="G91" s="168">
        <f t="shared" si="8"/>
        <v>99.99960395176926</v>
      </c>
      <c r="H91" s="173">
        <f t="shared" si="8"/>
        <v>99.99960395176926</v>
      </c>
      <c r="I91" s="69"/>
    </row>
    <row r="92" spans="1:9" s="457" customFormat="1" ht="29.25" customHeight="1" thickBot="1">
      <c r="A92" s="458"/>
      <c r="B92" s="461" t="s">
        <v>11</v>
      </c>
      <c r="C92" s="459">
        <f>C62+C64+C65+C75+C78</f>
        <v>223012.595</v>
      </c>
      <c r="D92" s="454">
        <f>D62+D64+D65+D75+D78</f>
        <v>223012.595</v>
      </c>
      <c r="E92" s="454">
        <f>E62+E64+E65+E75+E78</f>
        <v>227159.111</v>
      </c>
      <c r="F92" s="444">
        <f>E92-D92</f>
        <v>4146.516000000003</v>
      </c>
      <c r="G92" s="444">
        <f>IF(C92=0,"",$E92/C92*100)</f>
        <v>101.85931920123166</v>
      </c>
      <c r="H92" s="455">
        <f t="shared" si="8"/>
        <v>101.85931920123166</v>
      </c>
      <c r="I92" s="456"/>
    </row>
    <row r="93" spans="1:9" s="19" customFormat="1" ht="27" customHeight="1" thickBot="1">
      <c r="A93" s="29"/>
      <c r="B93" s="460" t="s">
        <v>23</v>
      </c>
      <c r="C93" s="308"/>
      <c r="D93" s="306" t="s">
        <v>16</v>
      </c>
      <c r="E93" s="308"/>
      <c r="F93" s="309"/>
      <c r="G93" s="308"/>
      <c r="H93" s="78"/>
      <c r="I93" s="79"/>
    </row>
    <row r="94" spans="1:9" s="466" customFormat="1" ht="20.25" customHeight="1" thickBot="1">
      <c r="A94" s="419" t="s">
        <v>147</v>
      </c>
      <c r="B94" s="413" t="s">
        <v>25</v>
      </c>
      <c r="C94" s="462">
        <f>C95+C96+C97+C98</f>
        <v>38934.399999999994</v>
      </c>
      <c r="D94" s="463">
        <f>D95+D96+D97+D98</f>
        <v>38934.399999999994</v>
      </c>
      <c r="E94" s="462">
        <f>E95+E96+E97+E98</f>
        <v>38251.299999999996</v>
      </c>
      <c r="F94" s="464">
        <f aca="true" t="shared" si="9" ref="F94:F159">E94-D94</f>
        <v>-683.0999999999985</v>
      </c>
      <c r="G94" s="462">
        <f aca="true" t="shared" si="10" ref="G94:G156">IF(C94=0,"",IF(($E94/C94*100)&gt;=200,"В/100",$E94/C94*100))</f>
        <v>98.24551039697543</v>
      </c>
      <c r="H94" s="462">
        <f aca="true" t="shared" si="11" ref="H94:H99">IF(D94=0,"",IF((E94/D94*100)&gt;=200,"В/100",E94/D94*100))</f>
        <v>98.24551039697543</v>
      </c>
      <c r="I94" s="465"/>
    </row>
    <row r="95" spans="1:9" s="199" customFormat="1" ht="66.75" customHeight="1">
      <c r="A95" s="311" t="s">
        <v>215</v>
      </c>
      <c r="B95" s="307" t="s">
        <v>216</v>
      </c>
      <c r="C95" s="258">
        <v>27281.1</v>
      </c>
      <c r="D95" s="197">
        <v>27281.1</v>
      </c>
      <c r="E95" s="258">
        <v>27048.3</v>
      </c>
      <c r="F95" s="310">
        <f t="shared" si="9"/>
        <v>-232.79999999999927</v>
      </c>
      <c r="G95" s="258">
        <f t="shared" si="10"/>
        <v>99.14666197477374</v>
      </c>
      <c r="H95" s="258">
        <f t="shared" si="11"/>
        <v>99.14666197477374</v>
      </c>
      <c r="I95" s="198"/>
    </row>
    <row r="96" spans="1:9" s="199" customFormat="1" ht="45.75" customHeight="1">
      <c r="A96" s="195" t="s">
        <v>217</v>
      </c>
      <c r="B96" s="196" t="s">
        <v>218</v>
      </c>
      <c r="C96" s="197">
        <v>9889.6</v>
      </c>
      <c r="D96" s="197">
        <v>9889.6</v>
      </c>
      <c r="E96" s="197">
        <v>9487.2</v>
      </c>
      <c r="F96" s="165">
        <f t="shared" si="9"/>
        <v>-402.39999999999964</v>
      </c>
      <c r="G96" s="197">
        <f t="shared" si="10"/>
        <v>95.93107911341208</v>
      </c>
      <c r="H96" s="197">
        <f t="shared" si="11"/>
        <v>95.93107911341208</v>
      </c>
      <c r="I96" s="198"/>
    </row>
    <row r="97" spans="1:9" s="199" customFormat="1" ht="21.75" customHeight="1">
      <c r="A97" s="195" t="s">
        <v>219</v>
      </c>
      <c r="B97" s="196" t="s">
        <v>220</v>
      </c>
      <c r="C97" s="197">
        <v>440</v>
      </c>
      <c r="D97" s="197">
        <v>440</v>
      </c>
      <c r="E97" s="197">
        <v>392.1</v>
      </c>
      <c r="F97" s="165">
        <f t="shared" si="9"/>
        <v>-47.89999999999998</v>
      </c>
      <c r="G97" s="197">
        <f t="shared" si="10"/>
        <v>89.11363636363637</v>
      </c>
      <c r="H97" s="197">
        <f t="shared" si="11"/>
        <v>89.11363636363637</v>
      </c>
      <c r="I97" s="198"/>
    </row>
    <row r="98" spans="1:9" s="199" customFormat="1" ht="45" customHeight="1" thickBot="1">
      <c r="A98" s="312" t="s">
        <v>221</v>
      </c>
      <c r="B98" s="313" t="s">
        <v>222</v>
      </c>
      <c r="C98" s="231">
        <v>1323.7</v>
      </c>
      <c r="D98" s="231">
        <v>1323.7</v>
      </c>
      <c r="E98" s="231">
        <v>1323.7</v>
      </c>
      <c r="F98" s="316">
        <f t="shared" si="9"/>
        <v>0</v>
      </c>
      <c r="G98" s="231">
        <f t="shared" si="10"/>
        <v>100</v>
      </c>
      <c r="H98" s="231">
        <f t="shared" si="11"/>
        <v>100</v>
      </c>
      <c r="I98" s="198"/>
    </row>
    <row r="99" spans="1:9" s="466" customFormat="1" ht="20.25" customHeight="1" thickBot="1">
      <c r="A99" s="419" t="s">
        <v>148</v>
      </c>
      <c r="B99" s="413" t="s">
        <v>26</v>
      </c>
      <c r="C99" s="462">
        <f>C100+C101+C102+C103+C104+C105+C106+C107+C108+C109+C110+C111+C112+C113+C114</f>
        <v>122067.9</v>
      </c>
      <c r="D99" s="462">
        <f>D100+D101+D102+D103+D104+D105+D106+D107+D108+D109+D110+D111+D112+D113+D114</f>
        <v>122067.9</v>
      </c>
      <c r="E99" s="462">
        <f>E100+E101+E102+E103+E104+E105+E106+E107+E108+E109+E110+E111+E112+E113+E114</f>
        <v>118572.09999999998</v>
      </c>
      <c r="F99" s="467">
        <f t="shared" si="9"/>
        <v>-3495.8000000000175</v>
      </c>
      <c r="G99" s="462">
        <f t="shared" si="10"/>
        <v>97.13618404183244</v>
      </c>
      <c r="H99" s="462">
        <f t="shared" si="11"/>
        <v>97.13618404183244</v>
      </c>
      <c r="I99" s="465"/>
    </row>
    <row r="100" spans="1:9" s="114" customFormat="1" ht="20.25" customHeight="1">
      <c r="A100" s="233" t="s">
        <v>223</v>
      </c>
      <c r="B100" s="234" t="s">
        <v>224</v>
      </c>
      <c r="C100" s="314">
        <v>10257.1</v>
      </c>
      <c r="D100" s="314">
        <v>10257.1</v>
      </c>
      <c r="E100" s="315">
        <v>9820.1</v>
      </c>
      <c r="F100" s="310">
        <f t="shared" si="9"/>
        <v>-437</v>
      </c>
      <c r="G100" s="315">
        <f t="shared" si="10"/>
        <v>95.7395365161693</v>
      </c>
      <c r="H100" s="317">
        <f aca="true" t="shared" si="12" ref="H100:H110">IF(D100=0,"",IF((E100/D100*100)&gt;=200,"В/100",E100/D100*100))</f>
        <v>95.7395365161693</v>
      </c>
      <c r="I100" s="113"/>
    </row>
    <row r="101" spans="1:9" s="114" customFormat="1" ht="39" customHeight="1">
      <c r="A101" s="205" t="s">
        <v>244</v>
      </c>
      <c r="B101" s="204" t="s">
        <v>245</v>
      </c>
      <c r="C101" s="227">
        <v>36743.3</v>
      </c>
      <c r="D101" s="227">
        <v>36743.3</v>
      </c>
      <c r="E101" s="228">
        <v>34143.3</v>
      </c>
      <c r="F101" s="165">
        <f t="shared" si="9"/>
        <v>-2600</v>
      </c>
      <c r="G101" s="228">
        <f t="shared" si="10"/>
        <v>92.92387999989114</v>
      </c>
      <c r="H101" s="229">
        <f t="shared" si="12"/>
        <v>92.92387999989114</v>
      </c>
      <c r="I101" s="202"/>
    </row>
    <row r="102" spans="1:9" s="114" customFormat="1" ht="37.5" customHeight="1">
      <c r="A102" s="205" t="s">
        <v>246</v>
      </c>
      <c r="B102" s="204" t="s">
        <v>245</v>
      </c>
      <c r="C102" s="227">
        <v>59622.9</v>
      </c>
      <c r="D102" s="227">
        <v>59622.9</v>
      </c>
      <c r="E102" s="228">
        <v>59622.9</v>
      </c>
      <c r="F102" s="165">
        <f t="shared" si="9"/>
        <v>0</v>
      </c>
      <c r="G102" s="228">
        <f t="shared" si="10"/>
        <v>100</v>
      </c>
      <c r="H102" s="229">
        <f t="shared" si="12"/>
        <v>100</v>
      </c>
      <c r="I102" s="113"/>
    </row>
    <row r="103" spans="1:9" s="114" customFormat="1" ht="38.25" customHeight="1">
      <c r="A103" s="205" t="s">
        <v>247</v>
      </c>
      <c r="B103" s="204" t="s">
        <v>245</v>
      </c>
      <c r="C103" s="227">
        <v>219.7</v>
      </c>
      <c r="D103" s="227">
        <v>219.7</v>
      </c>
      <c r="E103" s="228">
        <v>219.7</v>
      </c>
      <c r="F103" s="165">
        <f t="shared" si="9"/>
        <v>0</v>
      </c>
      <c r="G103" s="228">
        <f t="shared" si="10"/>
        <v>100</v>
      </c>
      <c r="H103" s="229">
        <f t="shared" si="12"/>
        <v>100</v>
      </c>
      <c r="I103" s="113"/>
    </row>
    <row r="104" spans="1:9" s="114" customFormat="1" ht="40.5" customHeight="1">
      <c r="A104" s="205" t="s">
        <v>225</v>
      </c>
      <c r="B104" s="204" t="s">
        <v>226</v>
      </c>
      <c r="C104" s="227">
        <v>4664.4</v>
      </c>
      <c r="D104" s="227">
        <v>4664.4</v>
      </c>
      <c r="E104" s="228">
        <v>4620.5</v>
      </c>
      <c r="F104" s="165">
        <f t="shared" si="9"/>
        <v>-43.899999999999636</v>
      </c>
      <c r="G104" s="228">
        <f t="shared" si="10"/>
        <v>99.05882857387874</v>
      </c>
      <c r="H104" s="229">
        <f t="shared" si="12"/>
        <v>99.05882857387874</v>
      </c>
      <c r="I104" s="113"/>
    </row>
    <row r="105" spans="1:9" s="114" customFormat="1" ht="18.75" customHeight="1">
      <c r="A105" s="205" t="s">
        <v>227</v>
      </c>
      <c r="B105" s="204" t="s">
        <v>330</v>
      </c>
      <c r="C105" s="227">
        <v>3106.1</v>
      </c>
      <c r="D105" s="227">
        <v>3106.1</v>
      </c>
      <c r="E105" s="228">
        <v>2990.7</v>
      </c>
      <c r="F105" s="165">
        <f t="shared" si="9"/>
        <v>-115.40000000000009</v>
      </c>
      <c r="G105" s="228">
        <f t="shared" si="10"/>
        <v>96.28473004732624</v>
      </c>
      <c r="H105" s="229">
        <f t="shared" si="12"/>
        <v>96.28473004732624</v>
      </c>
      <c r="I105" s="113"/>
    </row>
    <row r="106" spans="1:9" s="114" customFormat="1" ht="24" customHeight="1">
      <c r="A106" s="205" t="s">
        <v>248</v>
      </c>
      <c r="B106" s="204" t="s">
        <v>249</v>
      </c>
      <c r="C106" s="227">
        <v>4210</v>
      </c>
      <c r="D106" s="227">
        <v>4210</v>
      </c>
      <c r="E106" s="228">
        <v>4138.2</v>
      </c>
      <c r="F106" s="165">
        <f t="shared" si="9"/>
        <v>-71.80000000000018</v>
      </c>
      <c r="G106" s="228">
        <f t="shared" si="10"/>
        <v>98.29453681710213</v>
      </c>
      <c r="H106" s="229">
        <f t="shared" si="12"/>
        <v>98.29453681710213</v>
      </c>
      <c r="I106" s="113"/>
    </row>
    <row r="107" spans="1:9" s="114" customFormat="1" ht="20.25" customHeight="1">
      <c r="A107" s="205" t="s">
        <v>250</v>
      </c>
      <c r="B107" s="204" t="s">
        <v>251</v>
      </c>
      <c r="C107" s="227">
        <v>9.1</v>
      </c>
      <c r="D107" s="227">
        <v>9.1</v>
      </c>
      <c r="E107" s="228">
        <v>9.1</v>
      </c>
      <c r="F107" s="165">
        <f t="shared" si="9"/>
        <v>0</v>
      </c>
      <c r="G107" s="228">
        <f t="shared" si="10"/>
        <v>100</v>
      </c>
      <c r="H107" s="229">
        <f t="shared" si="12"/>
        <v>100</v>
      </c>
      <c r="I107" s="113"/>
    </row>
    <row r="108" spans="1:9" s="114" customFormat="1" ht="38.25" customHeight="1">
      <c r="A108" s="205" t="s">
        <v>252</v>
      </c>
      <c r="B108" s="204" t="s">
        <v>253</v>
      </c>
      <c r="C108" s="227">
        <v>333.4</v>
      </c>
      <c r="D108" s="227">
        <v>333.4</v>
      </c>
      <c r="E108" s="228">
        <v>326.4</v>
      </c>
      <c r="F108" s="165">
        <f t="shared" si="9"/>
        <v>-7</v>
      </c>
      <c r="G108" s="228">
        <f t="shared" si="10"/>
        <v>97.9004199160168</v>
      </c>
      <c r="H108" s="229">
        <f t="shared" si="12"/>
        <v>97.9004199160168</v>
      </c>
      <c r="I108" s="113"/>
    </row>
    <row r="109" spans="1:9" s="114" customFormat="1" ht="39" customHeight="1">
      <c r="A109" s="205" t="s">
        <v>254</v>
      </c>
      <c r="B109" s="204" t="s">
        <v>255</v>
      </c>
      <c r="C109" s="227">
        <v>802.8</v>
      </c>
      <c r="D109" s="227">
        <v>802.8</v>
      </c>
      <c r="E109" s="228">
        <v>708.3</v>
      </c>
      <c r="F109" s="165">
        <f t="shared" si="9"/>
        <v>-94.5</v>
      </c>
      <c r="G109" s="228">
        <f t="shared" si="10"/>
        <v>88.2286995515695</v>
      </c>
      <c r="H109" s="229">
        <f t="shared" si="12"/>
        <v>88.2286995515695</v>
      </c>
      <c r="I109" s="113"/>
    </row>
    <row r="110" spans="1:9" s="114" customFormat="1" ht="38.25" customHeight="1">
      <c r="A110" s="205" t="s">
        <v>229</v>
      </c>
      <c r="B110" s="204" t="s">
        <v>230</v>
      </c>
      <c r="C110" s="227">
        <v>1097.5</v>
      </c>
      <c r="D110" s="227">
        <v>1097.5</v>
      </c>
      <c r="E110" s="228">
        <v>1094.4</v>
      </c>
      <c r="F110" s="165">
        <f t="shared" si="9"/>
        <v>-3.099999999999909</v>
      </c>
      <c r="G110" s="228">
        <f t="shared" si="10"/>
        <v>99.71753986332574</v>
      </c>
      <c r="H110" s="229">
        <f t="shared" si="12"/>
        <v>99.71753986332574</v>
      </c>
      <c r="I110" s="113"/>
    </row>
    <row r="111" spans="1:9" s="114" customFormat="1" ht="75" customHeight="1">
      <c r="A111" s="205" t="s">
        <v>256</v>
      </c>
      <c r="B111" s="204" t="s">
        <v>257</v>
      </c>
      <c r="C111" s="227">
        <v>101.2</v>
      </c>
      <c r="D111" s="227">
        <v>101.2</v>
      </c>
      <c r="E111" s="227">
        <v>74.9</v>
      </c>
      <c r="F111" s="165">
        <f t="shared" si="9"/>
        <v>-26.299999999999997</v>
      </c>
      <c r="G111" s="228">
        <f t="shared" si="10"/>
        <v>74.01185770750989</v>
      </c>
      <c r="H111" s="229">
        <f aca="true" t="shared" si="13" ref="H111:H120">IF(D111=0,"",IF((E111/D111*100)&gt;=200,"В/100",E111/D111*100))</f>
        <v>74.01185770750989</v>
      </c>
      <c r="I111" s="113"/>
    </row>
    <row r="112" spans="1:9" s="201" customFormat="1" ht="75.75" customHeight="1">
      <c r="A112" s="205" t="s">
        <v>258</v>
      </c>
      <c r="B112" s="204" t="s">
        <v>259</v>
      </c>
      <c r="C112" s="230">
        <v>370.5</v>
      </c>
      <c r="D112" s="230">
        <v>370.5</v>
      </c>
      <c r="E112" s="231">
        <v>370.3</v>
      </c>
      <c r="F112" s="165">
        <f t="shared" si="9"/>
        <v>-0.19999999999998863</v>
      </c>
      <c r="G112" s="231">
        <f t="shared" si="10"/>
        <v>99.94601889338732</v>
      </c>
      <c r="H112" s="232">
        <f t="shared" si="13"/>
        <v>99.94601889338732</v>
      </c>
      <c r="I112" s="200"/>
    </row>
    <row r="113" spans="1:9" s="201" customFormat="1" ht="56.25" customHeight="1">
      <c r="A113" s="205" t="s">
        <v>260</v>
      </c>
      <c r="B113" s="204" t="s">
        <v>261</v>
      </c>
      <c r="C113" s="230">
        <v>293.9</v>
      </c>
      <c r="D113" s="230">
        <v>293.9</v>
      </c>
      <c r="E113" s="231">
        <v>293.9</v>
      </c>
      <c r="F113" s="165">
        <f t="shared" si="9"/>
        <v>0</v>
      </c>
      <c r="G113" s="231">
        <f t="shared" si="10"/>
        <v>100</v>
      </c>
      <c r="H113" s="232">
        <f t="shared" si="13"/>
        <v>100</v>
      </c>
      <c r="I113" s="200"/>
    </row>
    <row r="114" spans="1:9" s="201" customFormat="1" ht="55.5" customHeight="1" thickBot="1">
      <c r="A114" s="318" t="s">
        <v>231</v>
      </c>
      <c r="B114" s="320" t="s">
        <v>232</v>
      </c>
      <c r="C114" s="230">
        <v>236</v>
      </c>
      <c r="D114" s="230">
        <v>236</v>
      </c>
      <c r="E114" s="231">
        <v>139.4</v>
      </c>
      <c r="F114" s="316">
        <f t="shared" si="9"/>
        <v>-96.6</v>
      </c>
      <c r="G114" s="231">
        <f t="shared" si="10"/>
        <v>59.067796610169495</v>
      </c>
      <c r="H114" s="232">
        <f t="shared" si="13"/>
        <v>59.067796610169495</v>
      </c>
      <c r="I114" s="200"/>
    </row>
    <row r="115" spans="1:9" s="473" customFormat="1" ht="22.5" customHeight="1" thickBot="1">
      <c r="A115" s="468" t="s">
        <v>180</v>
      </c>
      <c r="B115" s="469" t="s">
        <v>262</v>
      </c>
      <c r="C115" s="470">
        <f>C116+C117+C118</f>
        <v>8346.1</v>
      </c>
      <c r="D115" s="470">
        <f>D116+D117+D118</f>
        <v>8346.1</v>
      </c>
      <c r="E115" s="470">
        <f>E116+E117+E118</f>
        <v>5836.299999999999</v>
      </c>
      <c r="F115" s="464">
        <f t="shared" si="9"/>
        <v>-2509.800000000001</v>
      </c>
      <c r="G115" s="471">
        <f t="shared" si="10"/>
        <v>69.92846958459639</v>
      </c>
      <c r="H115" s="471">
        <f t="shared" si="13"/>
        <v>69.92846958459639</v>
      </c>
      <c r="I115" s="472"/>
    </row>
    <row r="116" spans="1:9" s="201" customFormat="1" ht="21" customHeight="1">
      <c r="A116" s="319" t="s">
        <v>233</v>
      </c>
      <c r="B116" s="321" t="s">
        <v>234</v>
      </c>
      <c r="C116" s="322">
        <v>6596.1</v>
      </c>
      <c r="D116" s="322">
        <v>6596.1</v>
      </c>
      <c r="E116" s="235">
        <v>4370.9</v>
      </c>
      <c r="F116" s="310">
        <f t="shared" si="9"/>
        <v>-2225.2000000000007</v>
      </c>
      <c r="G116" s="235">
        <f t="shared" si="10"/>
        <v>66.26491411591698</v>
      </c>
      <c r="H116" s="236">
        <f t="shared" si="13"/>
        <v>66.26491411591698</v>
      </c>
      <c r="I116" s="200"/>
    </row>
    <row r="117" spans="1:9" s="201" customFormat="1" ht="40.5" customHeight="1">
      <c r="A117" s="206" t="s">
        <v>263</v>
      </c>
      <c r="B117" s="204" t="s">
        <v>264</v>
      </c>
      <c r="C117" s="230">
        <v>1245</v>
      </c>
      <c r="D117" s="230">
        <v>1245</v>
      </c>
      <c r="E117" s="231">
        <v>960.4</v>
      </c>
      <c r="F117" s="165">
        <f t="shared" si="9"/>
        <v>-284.6</v>
      </c>
      <c r="G117" s="231">
        <f t="shared" si="10"/>
        <v>77.14056224899598</v>
      </c>
      <c r="H117" s="232">
        <f t="shared" si="13"/>
        <v>77.14056224899598</v>
      </c>
      <c r="I117" s="200"/>
    </row>
    <row r="118" spans="1:9" s="201" customFormat="1" ht="42" customHeight="1" thickBot="1">
      <c r="A118" s="323" t="s">
        <v>265</v>
      </c>
      <c r="B118" s="320" t="s">
        <v>235</v>
      </c>
      <c r="C118" s="230">
        <v>505</v>
      </c>
      <c r="D118" s="230">
        <v>505</v>
      </c>
      <c r="E118" s="231">
        <v>505</v>
      </c>
      <c r="F118" s="316">
        <f t="shared" si="9"/>
        <v>0</v>
      </c>
      <c r="G118" s="231">
        <f t="shared" si="10"/>
        <v>100</v>
      </c>
      <c r="H118" s="232">
        <f t="shared" si="13"/>
        <v>100</v>
      </c>
      <c r="I118" s="200"/>
    </row>
    <row r="119" spans="1:9" s="466" customFormat="1" ht="28.5" customHeight="1" thickBot="1">
      <c r="A119" s="419" t="s">
        <v>149</v>
      </c>
      <c r="B119" s="420" t="s">
        <v>154</v>
      </c>
      <c r="C119" s="462">
        <f>C120+C121+C122+C123+C124+C125+C126+C127+C128+C129+C130+C131</f>
        <v>14088</v>
      </c>
      <c r="D119" s="462">
        <f>D120+D121+D122+D123+D124+D125+D126+D127+D128+D129+D130+D131</f>
        <v>14088</v>
      </c>
      <c r="E119" s="462">
        <f>E120+E121+E122+E123+E124+E125+E126+E127+E128+E129+E130+E131</f>
        <v>13951.1</v>
      </c>
      <c r="F119" s="467">
        <f t="shared" si="9"/>
        <v>-136.89999999999964</v>
      </c>
      <c r="G119" s="462">
        <f t="shared" si="10"/>
        <v>99.02825099375356</v>
      </c>
      <c r="H119" s="462">
        <f t="shared" si="13"/>
        <v>99.02825099375356</v>
      </c>
      <c r="I119" s="474"/>
    </row>
    <row r="120" spans="1:9" s="201" customFormat="1" ht="38.25" customHeight="1">
      <c r="A120" s="233" t="s">
        <v>266</v>
      </c>
      <c r="B120" s="234" t="s">
        <v>267</v>
      </c>
      <c r="C120" s="257">
        <v>3.7</v>
      </c>
      <c r="D120" s="257">
        <v>3.7</v>
      </c>
      <c r="E120" s="258">
        <v>3.7</v>
      </c>
      <c r="F120" s="310">
        <f t="shared" si="9"/>
        <v>0</v>
      </c>
      <c r="G120" s="235">
        <f t="shared" si="10"/>
        <v>100</v>
      </c>
      <c r="H120" s="236">
        <f t="shared" si="13"/>
        <v>100</v>
      </c>
      <c r="I120" s="203"/>
    </row>
    <row r="121" spans="1:9" s="201" customFormat="1" ht="41.25" customHeight="1">
      <c r="A121" s="205" t="s">
        <v>268</v>
      </c>
      <c r="B121" s="204" t="s">
        <v>269</v>
      </c>
      <c r="C121" s="208">
        <v>99.2</v>
      </c>
      <c r="D121" s="208">
        <v>99.2</v>
      </c>
      <c r="E121" s="197">
        <v>99.2</v>
      </c>
      <c r="F121" s="165">
        <f t="shared" si="9"/>
        <v>0</v>
      </c>
      <c r="G121" s="231">
        <f t="shared" si="10"/>
        <v>100</v>
      </c>
      <c r="H121" s="232">
        <f aca="true" t="shared" si="14" ref="H121:H156">IF(D121=0,"",IF((E121/D121*100)&gt;=200,"В/100",E121/D121*100))</f>
        <v>100</v>
      </c>
      <c r="I121" s="203"/>
    </row>
    <row r="122" spans="1:9" s="201" customFormat="1" ht="40.5" customHeight="1">
      <c r="A122" s="205" t="s">
        <v>270</v>
      </c>
      <c r="B122" s="204" t="s">
        <v>271</v>
      </c>
      <c r="C122" s="208">
        <v>14</v>
      </c>
      <c r="D122" s="208">
        <v>14</v>
      </c>
      <c r="E122" s="197">
        <v>10.9</v>
      </c>
      <c r="F122" s="165">
        <f t="shared" si="9"/>
        <v>-3.0999999999999996</v>
      </c>
      <c r="G122" s="231">
        <f t="shared" si="10"/>
        <v>77.85714285714286</v>
      </c>
      <c r="H122" s="232">
        <f t="shared" si="14"/>
        <v>77.85714285714286</v>
      </c>
      <c r="I122" s="203"/>
    </row>
    <row r="123" spans="1:9" s="201" customFormat="1" ht="20.25" customHeight="1">
      <c r="A123" s="205" t="s">
        <v>236</v>
      </c>
      <c r="B123" s="204" t="s">
        <v>237</v>
      </c>
      <c r="C123" s="208">
        <v>100.2</v>
      </c>
      <c r="D123" s="208">
        <v>100.2</v>
      </c>
      <c r="E123" s="197">
        <v>100.2</v>
      </c>
      <c r="F123" s="165">
        <f t="shared" si="9"/>
        <v>0</v>
      </c>
      <c r="G123" s="231">
        <f t="shared" si="10"/>
        <v>100</v>
      </c>
      <c r="H123" s="232">
        <f t="shared" si="14"/>
        <v>100</v>
      </c>
      <c r="I123" s="203"/>
    </row>
    <row r="124" spans="1:9" s="201" customFormat="1" ht="20.25" customHeight="1">
      <c r="A124" s="205" t="s">
        <v>272</v>
      </c>
      <c r="B124" s="204" t="s">
        <v>273</v>
      </c>
      <c r="C124" s="208">
        <v>11146.6</v>
      </c>
      <c r="D124" s="208">
        <v>11146.6</v>
      </c>
      <c r="E124" s="197">
        <v>11077.2</v>
      </c>
      <c r="F124" s="165">
        <f t="shared" si="9"/>
        <v>-69.39999999999964</v>
      </c>
      <c r="G124" s="231">
        <f t="shared" si="10"/>
        <v>99.37738862074535</v>
      </c>
      <c r="H124" s="232">
        <f t="shared" si="14"/>
        <v>99.37738862074535</v>
      </c>
      <c r="I124" s="203"/>
    </row>
    <row r="125" spans="1:9" s="201" customFormat="1" ht="37.5" customHeight="1">
      <c r="A125" s="205" t="s">
        <v>274</v>
      </c>
      <c r="B125" s="204" t="s">
        <v>275</v>
      </c>
      <c r="C125" s="208">
        <v>39</v>
      </c>
      <c r="D125" s="208">
        <v>39</v>
      </c>
      <c r="E125" s="197">
        <v>17.8</v>
      </c>
      <c r="F125" s="165">
        <f t="shared" si="9"/>
        <v>-21.2</v>
      </c>
      <c r="G125" s="231">
        <f t="shared" si="10"/>
        <v>45.64102564102564</v>
      </c>
      <c r="H125" s="232">
        <f t="shared" si="14"/>
        <v>45.64102564102564</v>
      </c>
      <c r="I125" s="203"/>
    </row>
    <row r="126" spans="1:9" s="201" customFormat="1" ht="20.25" customHeight="1" hidden="1">
      <c r="A126" s="205"/>
      <c r="B126" s="204"/>
      <c r="C126" s="208"/>
      <c r="D126" s="208"/>
      <c r="E126" s="197"/>
      <c r="F126" s="165">
        <f t="shared" si="9"/>
        <v>0</v>
      </c>
      <c r="G126" s="231">
        <f t="shared" si="10"/>
      </c>
      <c r="H126" s="232">
        <f t="shared" si="14"/>
      </c>
      <c r="I126" s="203"/>
    </row>
    <row r="127" spans="1:9" s="201" customFormat="1" ht="38.25" customHeight="1">
      <c r="A127" s="205" t="s">
        <v>276</v>
      </c>
      <c r="B127" s="204" t="s">
        <v>277</v>
      </c>
      <c r="C127" s="208">
        <v>68.8</v>
      </c>
      <c r="D127" s="208">
        <v>68.8</v>
      </c>
      <c r="E127" s="197">
        <v>68.8</v>
      </c>
      <c r="F127" s="165">
        <f t="shared" si="9"/>
        <v>0</v>
      </c>
      <c r="G127" s="231">
        <f t="shared" si="10"/>
        <v>100</v>
      </c>
      <c r="H127" s="232">
        <f t="shared" si="14"/>
        <v>100</v>
      </c>
      <c r="I127" s="203"/>
    </row>
    <row r="128" spans="1:9" s="201" customFormat="1" ht="76.5" customHeight="1" hidden="1">
      <c r="A128" s="205" t="s">
        <v>238</v>
      </c>
      <c r="B128" s="204" t="s">
        <v>239</v>
      </c>
      <c r="C128" s="208"/>
      <c r="D128" s="208"/>
      <c r="E128" s="197"/>
      <c r="F128" s="165">
        <f t="shared" si="9"/>
        <v>0</v>
      </c>
      <c r="G128" s="231">
        <f t="shared" si="10"/>
      </c>
      <c r="H128" s="232">
        <f t="shared" si="14"/>
      </c>
      <c r="I128" s="203"/>
    </row>
    <row r="129" spans="1:9" s="114" customFormat="1" ht="78.75" customHeight="1">
      <c r="A129" s="205" t="s">
        <v>240</v>
      </c>
      <c r="B129" s="204" t="s">
        <v>241</v>
      </c>
      <c r="C129" s="179">
        <v>1079.1</v>
      </c>
      <c r="D129" s="179">
        <v>1079.1</v>
      </c>
      <c r="E129" s="180">
        <v>1077.1</v>
      </c>
      <c r="F129" s="165">
        <f t="shared" si="9"/>
        <v>-2</v>
      </c>
      <c r="G129" s="231">
        <f t="shared" si="10"/>
        <v>99.81466036511908</v>
      </c>
      <c r="H129" s="232">
        <f t="shared" si="14"/>
        <v>99.81466036511908</v>
      </c>
      <c r="I129" s="202"/>
    </row>
    <row r="130" spans="1:9" s="114" customFormat="1" ht="20.25" customHeight="1">
      <c r="A130" s="205" t="s">
        <v>242</v>
      </c>
      <c r="B130" s="204" t="s">
        <v>243</v>
      </c>
      <c r="C130" s="179">
        <v>46.6</v>
      </c>
      <c r="D130" s="179">
        <v>46.6</v>
      </c>
      <c r="E130" s="180">
        <v>44</v>
      </c>
      <c r="F130" s="165">
        <f t="shared" si="9"/>
        <v>-2.6000000000000014</v>
      </c>
      <c r="G130" s="231">
        <f t="shared" si="10"/>
        <v>94.4206008583691</v>
      </c>
      <c r="H130" s="232">
        <f t="shared" si="14"/>
        <v>94.4206008583691</v>
      </c>
      <c r="I130" s="202"/>
    </row>
    <row r="131" spans="1:9" s="114" customFormat="1" ht="20.25" customHeight="1" thickBot="1">
      <c r="A131" s="318" t="s">
        <v>278</v>
      </c>
      <c r="B131" s="320" t="s">
        <v>279</v>
      </c>
      <c r="C131" s="227">
        <v>1490.8</v>
      </c>
      <c r="D131" s="227">
        <v>1490.8</v>
      </c>
      <c r="E131" s="228">
        <v>1452.2</v>
      </c>
      <c r="F131" s="316">
        <f t="shared" si="9"/>
        <v>-38.59999999999991</v>
      </c>
      <c r="G131" s="231">
        <f t="shared" si="10"/>
        <v>97.41078615508452</v>
      </c>
      <c r="H131" s="232">
        <f t="shared" si="14"/>
        <v>97.41078615508452</v>
      </c>
      <c r="I131" s="202"/>
    </row>
    <row r="132" spans="1:9" s="466" customFormat="1" ht="20.25" customHeight="1" thickBot="1">
      <c r="A132" s="419" t="s">
        <v>150</v>
      </c>
      <c r="B132" s="418" t="s">
        <v>27</v>
      </c>
      <c r="C132" s="462">
        <f>C133+C134+C135+C136</f>
        <v>14720.600000000002</v>
      </c>
      <c r="D132" s="462">
        <f>D133+D134+D135+D136</f>
        <v>14720.600000000002</v>
      </c>
      <c r="E132" s="462">
        <f>E133+E134+E135+E136</f>
        <v>14116.1</v>
      </c>
      <c r="F132" s="464">
        <f t="shared" si="9"/>
        <v>-604.5000000000018</v>
      </c>
      <c r="G132" s="471">
        <f t="shared" si="10"/>
        <v>95.89350977541675</v>
      </c>
      <c r="H132" s="471">
        <f t="shared" si="14"/>
        <v>95.89350977541675</v>
      </c>
      <c r="I132" s="475"/>
    </row>
    <row r="133" spans="1:9" s="114" customFormat="1" ht="20.25" customHeight="1">
      <c r="A133" s="233" t="s">
        <v>280</v>
      </c>
      <c r="B133" s="234" t="s">
        <v>281</v>
      </c>
      <c r="C133" s="324">
        <v>4472.2</v>
      </c>
      <c r="D133" s="324">
        <v>4472.2</v>
      </c>
      <c r="E133" s="325">
        <v>4229.6</v>
      </c>
      <c r="F133" s="310">
        <f t="shared" si="9"/>
        <v>-242.59999999999945</v>
      </c>
      <c r="G133" s="235">
        <f t="shared" si="10"/>
        <v>94.5753767720585</v>
      </c>
      <c r="H133" s="236">
        <f t="shared" si="14"/>
        <v>94.5753767720585</v>
      </c>
      <c r="I133" s="207"/>
    </row>
    <row r="134" spans="1:9" s="114" customFormat="1" ht="36.75" customHeight="1">
      <c r="A134" s="205" t="s">
        <v>282</v>
      </c>
      <c r="B134" s="204" t="s">
        <v>283</v>
      </c>
      <c r="C134" s="179">
        <v>8936.7</v>
      </c>
      <c r="D134" s="179">
        <v>8936.7</v>
      </c>
      <c r="E134" s="180">
        <v>8704.8</v>
      </c>
      <c r="F134" s="165">
        <f t="shared" si="9"/>
        <v>-231.90000000000146</v>
      </c>
      <c r="G134" s="231">
        <f t="shared" si="10"/>
        <v>97.40508241297121</v>
      </c>
      <c r="H134" s="232">
        <f t="shared" si="14"/>
        <v>97.40508241297121</v>
      </c>
      <c r="I134" s="207"/>
    </row>
    <row r="135" spans="1:9" s="114" customFormat="1" ht="35.25" customHeight="1">
      <c r="A135" s="205" t="s">
        <v>284</v>
      </c>
      <c r="B135" s="204" t="s">
        <v>285</v>
      </c>
      <c r="C135" s="179">
        <v>686.7</v>
      </c>
      <c r="D135" s="179">
        <v>686.7</v>
      </c>
      <c r="E135" s="180">
        <v>663.1</v>
      </c>
      <c r="F135" s="165">
        <f t="shared" si="9"/>
        <v>-23.600000000000023</v>
      </c>
      <c r="G135" s="231">
        <f t="shared" si="10"/>
        <v>96.5632736274938</v>
      </c>
      <c r="H135" s="232">
        <f t="shared" si="14"/>
        <v>96.5632736274938</v>
      </c>
      <c r="I135" s="207"/>
    </row>
    <row r="136" spans="1:9" s="114" customFormat="1" ht="20.25" customHeight="1" thickBot="1">
      <c r="A136" s="318" t="s">
        <v>286</v>
      </c>
      <c r="B136" s="320" t="s">
        <v>287</v>
      </c>
      <c r="C136" s="227">
        <v>625</v>
      </c>
      <c r="D136" s="227">
        <v>625</v>
      </c>
      <c r="E136" s="228">
        <v>518.6</v>
      </c>
      <c r="F136" s="316">
        <f t="shared" si="9"/>
        <v>-106.39999999999998</v>
      </c>
      <c r="G136" s="231">
        <f t="shared" si="10"/>
        <v>82.976</v>
      </c>
      <c r="H136" s="232">
        <f t="shared" si="14"/>
        <v>82.976</v>
      </c>
      <c r="I136" s="207"/>
    </row>
    <row r="137" spans="1:9" s="466" customFormat="1" ht="20.25" customHeight="1" thickBot="1">
      <c r="A137" s="419" t="s">
        <v>151</v>
      </c>
      <c r="B137" s="418" t="s">
        <v>28</v>
      </c>
      <c r="C137" s="462">
        <f>C138+C139</f>
        <v>2119.9</v>
      </c>
      <c r="D137" s="462">
        <f>D138+D139</f>
        <v>2119.9</v>
      </c>
      <c r="E137" s="462">
        <f>E138+E139</f>
        <v>2049.6</v>
      </c>
      <c r="F137" s="464">
        <f t="shared" si="9"/>
        <v>-70.30000000000018</v>
      </c>
      <c r="G137" s="471">
        <f t="shared" si="10"/>
        <v>96.6838058398981</v>
      </c>
      <c r="H137" s="471">
        <f t="shared" si="14"/>
        <v>96.6838058398981</v>
      </c>
      <c r="I137" s="465"/>
    </row>
    <row r="138" spans="1:9" s="14" customFormat="1" ht="37.5" customHeight="1">
      <c r="A138" s="233" t="s">
        <v>288</v>
      </c>
      <c r="B138" s="234" t="s">
        <v>289</v>
      </c>
      <c r="C138" s="324">
        <v>76.1</v>
      </c>
      <c r="D138" s="324">
        <v>76.1</v>
      </c>
      <c r="E138" s="324">
        <v>76.1</v>
      </c>
      <c r="F138" s="310">
        <f t="shared" si="9"/>
        <v>0</v>
      </c>
      <c r="G138" s="235">
        <f t="shared" si="10"/>
        <v>100</v>
      </c>
      <c r="H138" s="236">
        <f t="shared" si="14"/>
        <v>100</v>
      </c>
      <c r="I138" s="80"/>
    </row>
    <row r="139" spans="1:9" s="14" customFormat="1" ht="39.75" customHeight="1" thickBot="1">
      <c r="A139" s="318" t="s">
        <v>290</v>
      </c>
      <c r="B139" s="320" t="s">
        <v>291</v>
      </c>
      <c r="C139" s="227">
        <v>2043.8</v>
      </c>
      <c r="D139" s="227">
        <v>2043.8</v>
      </c>
      <c r="E139" s="227">
        <v>1973.5</v>
      </c>
      <c r="F139" s="316">
        <f t="shared" si="9"/>
        <v>-70.29999999999995</v>
      </c>
      <c r="G139" s="231">
        <f t="shared" si="10"/>
        <v>96.56032879929543</v>
      </c>
      <c r="H139" s="232">
        <f t="shared" si="14"/>
        <v>96.56032879929543</v>
      </c>
      <c r="I139" s="80"/>
    </row>
    <row r="140" spans="1:9" s="466" customFormat="1" ht="20.25" customHeight="1" thickBot="1">
      <c r="A140" s="419" t="s">
        <v>152</v>
      </c>
      <c r="B140" s="418" t="s">
        <v>89</v>
      </c>
      <c r="C140" s="462">
        <f>C141+C142+C143</f>
        <v>9141.7</v>
      </c>
      <c r="D140" s="462">
        <f>D141+D142+D143</f>
        <v>9141.7</v>
      </c>
      <c r="E140" s="462">
        <f>E141+E142+E143</f>
        <v>8571.300000000001</v>
      </c>
      <c r="F140" s="467">
        <f t="shared" si="9"/>
        <v>-570.3999999999996</v>
      </c>
      <c r="G140" s="471">
        <f t="shared" si="10"/>
        <v>93.76046030825776</v>
      </c>
      <c r="H140" s="471">
        <f t="shared" si="14"/>
        <v>93.76046030825776</v>
      </c>
      <c r="I140" s="465"/>
    </row>
    <row r="141" spans="1:9" s="14" customFormat="1" ht="56.25" customHeight="1">
      <c r="A141" s="233" t="s">
        <v>196</v>
      </c>
      <c r="B141" s="234" t="s">
        <v>292</v>
      </c>
      <c r="C141" s="324">
        <v>1710</v>
      </c>
      <c r="D141" s="324">
        <v>1710</v>
      </c>
      <c r="E141" s="324">
        <v>1605.3</v>
      </c>
      <c r="F141" s="310">
        <f t="shared" si="9"/>
        <v>-104.70000000000005</v>
      </c>
      <c r="G141" s="235">
        <f t="shared" si="10"/>
        <v>93.87719298245614</v>
      </c>
      <c r="H141" s="236">
        <f t="shared" si="14"/>
        <v>93.87719298245614</v>
      </c>
      <c r="I141" s="80"/>
    </row>
    <row r="142" spans="1:9" s="14" customFormat="1" ht="20.25" customHeight="1">
      <c r="A142" s="205" t="s">
        <v>197</v>
      </c>
      <c r="B142" s="204" t="s">
        <v>198</v>
      </c>
      <c r="C142" s="179">
        <v>6551.7</v>
      </c>
      <c r="D142" s="179">
        <v>6551.7</v>
      </c>
      <c r="E142" s="179">
        <v>6125.6</v>
      </c>
      <c r="F142" s="165">
        <f t="shared" si="9"/>
        <v>-426.09999999999945</v>
      </c>
      <c r="G142" s="231">
        <f t="shared" si="10"/>
        <v>93.49634446021643</v>
      </c>
      <c r="H142" s="232">
        <f t="shared" si="14"/>
        <v>93.49634446021643</v>
      </c>
      <c r="I142" s="80"/>
    </row>
    <row r="143" spans="1:9" s="14" customFormat="1" ht="20.25" customHeight="1" thickBot="1">
      <c r="A143" s="318" t="s">
        <v>293</v>
      </c>
      <c r="B143" s="320" t="s">
        <v>294</v>
      </c>
      <c r="C143" s="227">
        <v>880</v>
      </c>
      <c r="D143" s="227">
        <v>880</v>
      </c>
      <c r="E143" s="227">
        <v>840.4</v>
      </c>
      <c r="F143" s="316">
        <f t="shared" si="9"/>
        <v>-39.60000000000002</v>
      </c>
      <c r="G143" s="231">
        <f t="shared" si="10"/>
        <v>95.5</v>
      </c>
      <c r="H143" s="232">
        <f t="shared" si="14"/>
        <v>95.5</v>
      </c>
      <c r="I143" s="80"/>
    </row>
    <row r="144" spans="1:9" s="466" customFormat="1" ht="20.25" customHeight="1" thickBot="1">
      <c r="A144" s="419" t="s">
        <v>165</v>
      </c>
      <c r="B144" s="418" t="s">
        <v>166</v>
      </c>
      <c r="C144" s="462">
        <f>C145+C146+C147+C148+C149+C150</f>
        <v>8184</v>
      </c>
      <c r="D144" s="462">
        <f>D145+D146+D147+D148+D149+D150</f>
        <v>8184</v>
      </c>
      <c r="E144" s="462">
        <f>E145+E146+E147+E148+E149+E150</f>
        <v>6774</v>
      </c>
      <c r="F144" s="464">
        <f t="shared" si="9"/>
        <v>-1410</v>
      </c>
      <c r="G144" s="471">
        <f t="shared" si="10"/>
        <v>82.77126099706746</v>
      </c>
      <c r="H144" s="471">
        <f t="shared" si="14"/>
        <v>82.77126099706746</v>
      </c>
      <c r="I144" s="465"/>
    </row>
    <row r="145" spans="1:9" s="199" customFormat="1" ht="20.25" customHeight="1">
      <c r="A145" s="233" t="s">
        <v>295</v>
      </c>
      <c r="B145" s="234" t="s">
        <v>296</v>
      </c>
      <c r="C145" s="257">
        <v>100</v>
      </c>
      <c r="D145" s="257">
        <v>100</v>
      </c>
      <c r="E145" s="258">
        <v>25</v>
      </c>
      <c r="F145" s="310">
        <f t="shared" si="9"/>
        <v>-75</v>
      </c>
      <c r="G145" s="235">
        <f t="shared" si="10"/>
        <v>25</v>
      </c>
      <c r="H145" s="236">
        <f t="shared" si="14"/>
        <v>25</v>
      </c>
      <c r="I145" s="198"/>
    </row>
    <row r="146" spans="1:9" s="199" customFormat="1" ht="20.25" customHeight="1">
      <c r="A146" s="205" t="s">
        <v>203</v>
      </c>
      <c r="B146" s="204" t="s">
        <v>205</v>
      </c>
      <c r="C146" s="208">
        <v>948</v>
      </c>
      <c r="D146" s="208">
        <v>948</v>
      </c>
      <c r="E146" s="197">
        <v>902.4</v>
      </c>
      <c r="F146" s="165">
        <f t="shared" si="9"/>
        <v>-45.60000000000002</v>
      </c>
      <c r="G146" s="231">
        <f t="shared" si="10"/>
        <v>95.18987341772151</v>
      </c>
      <c r="H146" s="232">
        <f t="shared" si="14"/>
        <v>95.18987341772151</v>
      </c>
      <c r="I146" s="198"/>
    </row>
    <row r="147" spans="1:9" s="199" customFormat="1" ht="39" customHeight="1">
      <c r="A147" s="205" t="s">
        <v>204</v>
      </c>
      <c r="B147" s="204" t="s">
        <v>206</v>
      </c>
      <c r="C147" s="208">
        <v>1524.5</v>
      </c>
      <c r="D147" s="208">
        <v>1524.5</v>
      </c>
      <c r="E147" s="197">
        <v>1517.6</v>
      </c>
      <c r="F147" s="165">
        <f t="shared" si="9"/>
        <v>-6.900000000000091</v>
      </c>
      <c r="G147" s="231">
        <f t="shared" si="10"/>
        <v>99.54739258773367</v>
      </c>
      <c r="H147" s="232">
        <f t="shared" si="14"/>
        <v>99.54739258773367</v>
      </c>
      <c r="I147" s="198"/>
    </row>
    <row r="148" spans="1:9" s="199" customFormat="1" ht="36.75" customHeight="1">
      <c r="A148" s="205" t="s">
        <v>297</v>
      </c>
      <c r="B148" s="204" t="s">
        <v>298</v>
      </c>
      <c r="C148" s="208">
        <v>5555.8</v>
      </c>
      <c r="D148" s="208">
        <v>5555.8</v>
      </c>
      <c r="E148" s="197">
        <v>4303.3</v>
      </c>
      <c r="F148" s="165">
        <f t="shared" si="9"/>
        <v>-1252.5</v>
      </c>
      <c r="G148" s="231">
        <f t="shared" si="10"/>
        <v>77.4559919363548</v>
      </c>
      <c r="H148" s="232">
        <f t="shared" si="14"/>
        <v>77.4559919363548</v>
      </c>
      <c r="I148" s="198"/>
    </row>
    <row r="149" spans="1:9" s="199" customFormat="1" ht="19.5" customHeight="1">
      <c r="A149" s="205" t="s">
        <v>299</v>
      </c>
      <c r="B149" s="204" t="s">
        <v>300</v>
      </c>
      <c r="C149" s="208">
        <v>30</v>
      </c>
      <c r="D149" s="208">
        <v>30</v>
      </c>
      <c r="E149" s="197"/>
      <c r="F149" s="165">
        <f t="shared" si="9"/>
        <v>-30</v>
      </c>
      <c r="G149" s="231">
        <f t="shared" si="10"/>
        <v>0</v>
      </c>
      <c r="H149" s="232">
        <f t="shared" si="14"/>
        <v>0</v>
      </c>
      <c r="I149" s="198"/>
    </row>
    <row r="150" spans="1:9" s="199" customFormat="1" ht="19.5" customHeight="1" thickBot="1">
      <c r="A150" s="318" t="s">
        <v>301</v>
      </c>
      <c r="B150" s="320" t="s">
        <v>302</v>
      </c>
      <c r="C150" s="230">
        <v>25.7</v>
      </c>
      <c r="D150" s="230">
        <v>25.7</v>
      </c>
      <c r="E150" s="231">
        <v>25.7</v>
      </c>
      <c r="F150" s="316">
        <f t="shared" si="9"/>
        <v>0</v>
      </c>
      <c r="G150" s="231">
        <f t="shared" si="10"/>
        <v>100</v>
      </c>
      <c r="H150" s="232">
        <f t="shared" si="14"/>
        <v>100</v>
      </c>
      <c r="I150" s="198"/>
    </row>
    <row r="151" spans="1:9" s="466" customFormat="1" ht="24" customHeight="1" thickBot="1">
      <c r="A151" s="419" t="s">
        <v>153</v>
      </c>
      <c r="B151" s="418" t="s">
        <v>157</v>
      </c>
      <c r="C151" s="462">
        <f>C152+C153+C154+C155+C156</f>
        <v>2408.9</v>
      </c>
      <c r="D151" s="462">
        <f>D152+D153+D154+D155+D156</f>
        <v>2408.9</v>
      </c>
      <c r="E151" s="462">
        <f>E152+E153+E154+E155+E156</f>
        <v>2178.0000000000005</v>
      </c>
      <c r="F151" s="464">
        <f t="shared" si="9"/>
        <v>-230.89999999999964</v>
      </c>
      <c r="G151" s="471">
        <f t="shared" si="10"/>
        <v>90.4147121092615</v>
      </c>
      <c r="H151" s="471">
        <f t="shared" si="14"/>
        <v>90.4147121092615</v>
      </c>
      <c r="I151" s="465"/>
    </row>
    <row r="152" spans="1:9" s="14" customFormat="1" ht="41.25" customHeight="1">
      <c r="A152" s="233" t="s">
        <v>303</v>
      </c>
      <c r="B152" s="234" t="s">
        <v>304</v>
      </c>
      <c r="C152" s="257">
        <v>60</v>
      </c>
      <c r="D152" s="257">
        <v>60</v>
      </c>
      <c r="E152" s="258">
        <v>3.5</v>
      </c>
      <c r="F152" s="326">
        <f t="shared" si="9"/>
        <v>-56.5</v>
      </c>
      <c r="G152" s="235">
        <f t="shared" si="10"/>
        <v>5.833333333333333</v>
      </c>
      <c r="H152" s="236">
        <f t="shared" si="14"/>
        <v>5.833333333333333</v>
      </c>
      <c r="I152" s="80"/>
    </row>
    <row r="153" spans="1:9" s="14" customFormat="1" ht="24" customHeight="1">
      <c r="A153" s="205" t="s">
        <v>305</v>
      </c>
      <c r="B153" s="204" t="s">
        <v>306</v>
      </c>
      <c r="C153" s="197">
        <v>2168.9</v>
      </c>
      <c r="D153" s="197">
        <v>2168.9</v>
      </c>
      <c r="E153" s="197">
        <v>2110.9</v>
      </c>
      <c r="F153" s="259">
        <f t="shared" si="9"/>
        <v>-58</v>
      </c>
      <c r="G153" s="231">
        <f t="shared" si="10"/>
        <v>97.32583337175527</v>
      </c>
      <c r="H153" s="232">
        <f t="shared" si="14"/>
        <v>97.32583337175527</v>
      </c>
      <c r="I153" s="80"/>
    </row>
    <row r="154" spans="1:9" s="14" customFormat="1" ht="21" customHeight="1">
      <c r="A154" s="205" t="s">
        <v>307</v>
      </c>
      <c r="B154" s="204" t="s">
        <v>308</v>
      </c>
      <c r="C154" s="197">
        <v>50</v>
      </c>
      <c r="D154" s="197">
        <v>50</v>
      </c>
      <c r="E154" s="197">
        <v>18.8</v>
      </c>
      <c r="F154" s="259">
        <f t="shared" si="9"/>
        <v>-31.2</v>
      </c>
      <c r="G154" s="231">
        <f t="shared" si="10"/>
        <v>37.6</v>
      </c>
      <c r="H154" s="232">
        <f t="shared" si="14"/>
        <v>37.6</v>
      </c>
      <c r="I154" s="80"/>
    </row>
    <row r="155" spans="1:9" s="14" customFormat="1" ht="20.25" customHeight="1">
      <c r="A155" s="205" t="s">
        <v>309</v>
      </c>
      <c r="B155" s="204" t="s">
        <v>310</v>
      </c>
      <c r="C155" s="197">
        <v>80</v>
      </c>
      <c r="D155" s="197">
        <v>80</v>
      </c>
      <c r="E155" s="197">
        <v>44.8</v>
      </c>
      <c r="F155" s="259">
        <f t="shared" si="9"/>
        <v>-35.2</v>
      </c>
      <c r="G155" s="231">
        <f t="shared" si="10"/>
        <v>55.99999999999999</v>
      </c>
      <c r="H155" s="232">
        <f t="shared" si="14"/>
        <v>55.99999999999999</v>
      </c>
      <c r="I155" s="80"/>
    </row>
    <row r="156" spans="1:9" s="14" customFormat="1" ht="20.25" customHeight="1" thickBot="1">
      <c r="A156" s="318" t="s">
        <v>311</v>
      </c>
      <c r="B156" s="320" t="s">
        <v>312</v>
      </c>
      <c r="C156" s="231">
        <v>50</v>
      </c>
      <c r="D156" s="231">
        <v>50</v>
      </c>
      <c r="E156" s="231"/>
      <c r="F156" s="327">
        <f t="shared" si="9"/>
        <v>-50</v>
      </c>
      <c r="G156" s="231">
        <f t="shared" si="10"/>
        <v>0</v>
      </c>
      <c r="H156" s="232">
        <f t="shared" si="14"/>
        <v>0</v>
      </c>
      <c r="I156" s="80"/>
    </row>
    <row r="157" spans="1:9" s="479" customFormat="1" ht="27.75" customHeight="1" thickBot="1">
      <c r="A157" s="476"/>
      <c r="B157" s="477" t="s">
        <v>54</v>
      </c>
      <c r="C157" s="462">
        <f>C94+C99+C119+C132+C137+C140+C144+C151+C115</f>
        <v>220011.5</v>
      </c>
      <c r="D157" s="462">
        <f>D94+D99+D119+D132+D137+D140+D144+D151+D115</f>
        <v>220011.5</v>
      </c>
      <c r="E157" s="462">
        <f>E94+E99+E119+E132+E137+E140+E144+E151+E115</f>
        <v>210299.79999999996</v>
      </c>
      <c r="F157" s="464">
        <f t="shared" si="9"/>
        <v>-9711.70000000004</v>
      </c>
      <c r="G157" s="462">
        <f aca="true" t="shared" si="15" ref="G157:G165">IF(C157=0,"",IF(($E157/C157*100)&gt;=200,"В/100",$E157/C157*100))</f>
        <v>95.5858216502319</v>
      </c>
      <c r="H157" s="462">
        <f aca="true" t="shared" si="16" ref="H157:H162">IF(D157=0,"",IF((E157/D157*100)&gt;=200,"В/100",E157/D157*100))</f>
        <v>95.5858216502319</v>
      </c>
      <c r="I157" s="478"/>
    </row>
    <row r="158" spans="1:9" s="14" customFormat="1" ht="39" customHeight="1" hidden="1" thickBot="1">
      <c r="A158" s="178">
        <v>250339</v>
      </c>
      <c r="B158" s="32" t="s">
        <v>90</v>
      </c>
      <c r="C158" s="182"/>
      <c r="D158" s="182"/>
      <c r="E158" s="183"/>
      <c r="F158" s="225">
        <f>D158-E158</f>
        <v>0</v>
      </c>
      <c r="G158" s="237">
        <f t="shared" si="15"/>
      </c>
      <c r="H158" s="181">
        <f t="shared" si="16"/>
      </c>
      <c r="I158" s="81"/>
    </row>
    <row r="159" spans="1:9" s="424" customFormat="1" ht="26.25" customHeight="1" thickBot="1">
      <c r="A159" s="477">
        <v>9000</v>
      </c>
      <c r="B159" s="480" t="s">
        <v>162</v>
      </c>
      <c r="C159" s="481">
        <f>C160+C161+C162</f>
        <v>2400.4</v>
      </c>
      <c r="D159" s="481">
        <f>D160+D161+D162</f>
        <v>2400.4</v>
      </c>
      <c r="E159" s="481">
        <f>E160+E161+E162</f>
        <v>801.7</v>
      </c>
      <c r="F159" s="467">
        <f t="shared" si="9"/>
        <v>-1598.7</v>
      </c>
      <c r="G159" s="481">
        <f t="shared" si="15"/>
        <v>33.39860023329445</v>
      </c>
      <c r="H159" s="482">
        <f t="shared" si="16"/>
        <v>33.39860023329445</v>
      </c>
      <c r="I159" s="483"/>
    </row>
    <row r="160" spans="1:9" s="177" customFormat="1" ht="38.25" customHeight="1" hidden="1">
      <c r="A160" s="328"/>
      <c r="B160" s="329"/>
      <c r="C160" s="330"/>
      <c r="D160" s="330"/>
      <c r="E160" s="330"/>
      <c r="F160" s="331">
        <f aca="true" t="shared" si="17" ref="F160:F165">D160-E160</f>
        <v>0</v>
      </c>
      <c r="G160" s="330">
        <f t="shared" si="15"/>
      </c>
      <c r="H160" s="184">
        <f>IF(D160=0,"",IF((E160/D160*100)&gt;=200,"В/100",E160/D160*100))</f>
      </c>
      <c r="I160" s="81"/>
    </row>
    <row r="161" spans="1:9" s="177" customFormat="1" ht="24" customHeight="1">
      <c r="A161" s="205" t="s">
        <v>159</v>
      </c>
      <c r="B161" s="204" t="s">
        <v>158</v>
      </c>
      <c r="C161" s="260">
        <v>1770.4</v>
      </c>
      <c r="D161" s="260">
        <v>1770.4</v>
      </c>
      <c r="E161" s="260">
        <v>171.7</v>
      </c>
      <c r="F161" s="259">
        <f>E161-D161</f>
        <v>-1598.7</v>
      </c>
      <c r="G161" s="260">
        <f t="shared" si="15"/>
        <v>9.698373248983279</v>
      </c>
      <c r="H161" s="260">
        <f>IF(D161=0,"",IF((E161/D161*100)&gt;=200,"В/100",E161/D161*100))</f>
        <v>9.698373248983279</v>
      </c>
      <c r="I161" s="81"/>
    </row>
    <row r="162" spans="1:9" s="177" customFormat="1" ht="38.25" customHeight="1" thickBot="1">
      <c r="A162" s="205" t="s">
        <v>160</v>
      </c>
      <c r="B162" s="204" t="s">
        <v>161</v>
      </c>
      <c r="C162" s="261">
        <v>630</v>
      </c>
      <c r="D162" s="261">
        <v>630</v>
      </c>
      <c r="E162" s="261">
        <v>630</v>
      </c>
      <c r="F162" s="332">
        <f t="shared" si="17"/>
        <v>0</v>
      </c>
      <c r="G162" s="262">
        <f t="shared" si="15"/>
        <v>100</v>
      </c>
      <c r="H162" s="263">
        <f t="shared" si="16"/>
        <v>100</v>
      </c>
      <c r="I162" s="81"/>
    </row>
    <row r="163" spans="1:9" s="479" customFormat="1" ht="29.25" customHeight="1" thickBot="1">
      <c r="A163" s="484"/>
      <c r="B163" s="432" t="s">
        <v>55</v>
      </c>
      <c r="C163" s="485">
        <f>C157+C159</f>
        <v>222411.9</v>
      </c>
      <c r="D163" s="485">
        <f>D157+D159</f>
        <v>222411.9</v>
      </c>
      <c r="E163" s="486">
        <f>E157+E159</f>
        <v>211101.49999999997</v>
      </c>
      <c r="F163" s="464">
        <f>E163-D163</f>
        <v>-11310.400000000023</v>
      </c>
      <c r="G163" s="485">
        <f t="shared" si="15"/>
        <v>94.91466059145216</v>
      </c>
      <c r="H163" s="487">
        <f>IF(D163=0,"",IF((E163/D163*100)&gt;=200,"В/100",E163/D163*100))</f>
        <v>94.91466059145216</v>
      </c>
      <c r="I163" s="478"/>
    </row>
    <row r="164" spans="1:9" s="492" customFormat="1" ht="29.25" customHeight="1" thickBot="1">
      <c r="A164" s="488"/>
      <c r="B164" s="489" t="s">
        <v>200</v>
      </c>
      <c r="C164" s="485"/>
      <c r="D164" s="485"/>
      <c r="E164" s="485"/>
      <c r="F164" s="490">
        <f t="shared" si="17"/>
        <v>0</v>
      </c>
      <c r="G164" s="485"/>
      <c r="H164" s="487"/>
      <c r="I164" s="491"/>
    </row>
    <row r="165" spans="1:9" s="287" customFormat="1" ht="44.25" customHeight="1" thickBot="1">
      <c r="A165" s="284" t="s">
        <v>201</v>
      </c>
      <c r="B165" s="285" t="s">
        <v>202</v>
      </c>
      <c r="C165" s="264">
        <v>50</v>
      </c>
      <c r="D165" s="264">
        <v>50</v>
      </c>
      <c r="E165" s="264">
        <v>50</v>
      </c>
      <c r="F165" s="265">
        <f t="shared" si="17"/>
        <v>0</v>
      </c>
      <c r="G165" s="260">
        <f t="shared" si="15"/>
        <v>100</v>
      </c>
      <c r="H165" s="263">
        <f>IF(D165=0,"",IF((E165/D165*100)&gt;=200,"В/100",E165/D165*100))</f>
        <v>100</v>
      </c>
      <c r="I165" s="286"/>
    </row>
    <row r="166" spans="1:9" s="20" customFormat="1" ht="27.75" customHeight="1" thickBot="1">
      <c r="A166" s="34"/>
      <c r="B166" s="22" t="s">
        <v>58</v>
      </c>
      <c r="C166" s="266"/>
      <c r="D166" s="266"/>
      <c r="E166" s="267"/>
      <c r="F166" s="268"/>
      <c r="G166" s="266"/>
      <c r="H166" s="269"/>
      <c r="I166" s="84"/>
    </row>
    <row r="167" spans="1:29" s="292" customFormat="1" ht="19.5">
      <c r="A167" s="288">
        <v>602000</v>
      </c>
      <c r="B167" s="289" t="s">
        <v>31</v>
      </c>
      <c r="C167" s="270"/>
      <c r="D167" s="271"/>
      <c r="E167" s="272">
        <v>-9221.1</v>
      </c>
      <c r="F167" s="272"/>
      <c r="G167" s="273"/>
      <c r="H167" s="274"/>
      <c r="I167" s="290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</row>
    <row r="168" spans="1:29" s="292" customFormat="1" ht="19.5">
      <c r="A168" s="293">
        <v>602100</v>
      </c>
      <c r="B168" s="294" t="s">
        <v>32</v>
      </c>
      <c r="C168" s="275"/>
      <c r="D168" s="276"/>
      <c r="E168" s="277">
        <v>7821.1</v>
      </c>
      <c r="F168" s="277"/>
      <c r="G168" s="278"/>
      <c r="H168" s="278"/>
      <c r="I168" s="295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</row>
    <row r="169" spans="1:29" s="292" customFormat="1" ht="19.5" customHeight="1">
      <c r="A169" s="293">
        <v>602200</v>
      </c>
      <c r="B169" s="294" t="s">
        <v>33</v>
      </c>
      <c r="C169" s="275"/>
      <c r="D169" s="275"/>
      <c r="E169" s="279">
        <v>17866.7</v>
      </c>
      <c r="F169" s="279"/>
      <c r="G169" s="278"/>
      <c r="H169" s="278"/>
      <c r="I169" s="290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</row>
    <row r="170" spans="1:29" s="292" customFormat="1" ht="19.5" hidden="1">
      <c r="A170" s="293"/>
      <c r="B170" s="294" t="s">
        <v>14</v>
      </c>
      <c r="C170" s="275"/>
      <c r="D170" s="276"/>
      <c r="E170" s="277"/>
      <c r="F170" s="277"/>
      <c r="G170" s="278"/>
      <c r="H170" s="278"/>
      <c r="I170" s="290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</row>
    <row r="171" spans="1:29" s="292" customFormat="1" ht="19.5" hidden="1">
      <c r="A171" s="293"/>
      <c r="B171" s="294" t="s">
        <v>12</v>
      </c>
      <c r="C171" s="275"/>
      <c r="D171" s="276"/>
      <c r="E171" s="277"/>
      <c r="F171" s="277"/>
      <c r="G171" s="278"/>
      <c r="H171" s="278"/>
      <c r="I171" s="296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</row>
    <row r="172" spans="1:29" s="292" customFormat="1" ht="19.5" hidden="1">
      <c r="A172" s="293"/>
      <c r="B172" s="294" t="s">
        <v>13</v>
      </c>
      <c r="C172" s="275"/>
      <c r="D172" s="275"/>
      <c r="E172" s="279"/>
      <c r="F172" s="279"/>
      <c r="G172" s="278"/>
      <c r="H172" s="278"/>
      <c r="I172" s="290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</row>
    <row r="173" spans="1:29" s="292" customFormat="1" ht="19.5" hidden="1">
      <c r="A173" s="293"/>
      <c r="B173" s="294" t="s">
        <v>15</v>
      </c>
      <c r="C173" s="275"/>
      <c r="D173" s="276"/>
      <c r="E173" s="277"/>
      <c r="F173" s="277"/>
      <c r="G173" s="278"/>
      <c r="H173" s="278"/>
      <c r="I173" s="290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</row>
    <row r="174" spans="1:29" s="301" customFormat="1" ht="19.5" hidden="1">
      <c r="A174" s="297"/>
      <c r="B174" s="298" t="s">
        <v>35</v>
      </c>
      <c r="C174" s="280"/>
      <c r="D174" s="281"/>
      <c r="E174" s="282"/>
      <c r="F174" s="282"/>
      <c r="G174" s="283"/>
      <c r="H174" s="283"/>
      <c r="I174" s="299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</row>
    <row r="175" spans="1:29" s="301" customFormat="1" ht="19.5" hidden="1">
      <c r="A175" s="297"/>
      <c r="B175" s="298" t="s">
        <v>36</v>
      </c>
      <c r="C175" s="280"/>
      <c r="D175" s="281"/>
      <c r="E175" s="282"/>
      <c r="F175" s="282"/>
      <c r="G175" s="283"/>
      <c r="H175" s="283"/>
      <c r="I175" s="299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</row>
    <row r="176" spans="1:29" s="301" customFormat="1" ht="19.5" hidden="1">
      <c r="A176" s="297"/>
      <c r="B176" s="298" t="s">
        <v>53</v>
      </c>
      <c r="C176" s="280"/>
      <c r="D176" s="281"/>
      <c r="E176" s="282"/>
      <c r="F176" s="282"/>
      <c r="G176" s="283"/>
      <c r="H176" s="283"/>
      <c r="I176" s="299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</row>
    <row r="177" spans="1:29" s="301" customFormat="1" ht="39" hidden="1">
      <c r="A177" s="297"/>
      <c r="B177" s="298" t="s">
        <v>51</v>
      </c>
      <c r="C177" s="280"/>
      <c r="D177" s="281"/>
      <c r="E177" s="282"/>
      <c r="F177" s="282"/>
      <c r="G177" s="283"/>
      <c r="H177" s="283"/>
      <c r="I177" s="299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</row>
    <row r="178" spans="1:29" s="301" customFormat="1" ht="19.5" hidden="1">
      <c r="A178" s="297"/>
      <c r="B178" s="298" t="s">
        <v>37</v>
      </c>
      <c r="C178" s="280"/>
      <c r="D178" s="281"/>
      <c r="E178" s="282"/>
      <c r="F178" s="282"/>
      <c r="G178" s="283"/>
      <c r="H178" s="283"/>
      <c r="I178" s="299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</row>
    <row r="179" spans="1:29" s="301" customFormat="1" ht="39" hidden="1">
      <c r="A179" s="297"/>
      <c r="B179" s="298" t="s">
        <v>38</v>
      </c>
      <c r="C179" s="280"/>
      <c r="D179" s="281"/>
      <c r="E179" s="282"/>
      <c r="F179" s="282"/>
      <c r="G179" s="283"/>
      <c r="H179" s="283"/>
      <c r="I179" s="299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</row>
    <row r="180" spans="1:29" s="301" customFormat="1" ht="39" hidden="1">
      <c r="A180" s="297"/>
      <c r="B180" s="298" t="s">
        <v>39</v>
      </c>
      <c r="C180" s="280"/>
      <c r="D180" s="281"/>
      <c r="E180" s="282"/>
      <c r="F180" s="282"/>
      <c r="G180" s="283"/>
      <c r="H180" s="283"/>
      <c r="I180" s="299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</row>
    <row r="181" spans="1:29" s="301" customFormat="1" ht="39" hidden="1">
      <c r="A181" s="297"/>
      <c r="B181" s="298" t="s">
        <v>40</v>
      </c>
      <c r="C181" s="280"/>
      <c r="D181" s="281"/>
      <c r="E181" s="282"/>
      <c r="F181" s="282"/>
      <c r="G181" s="283"/>
      <c r="H181" s="283"/>
      <c r="I181" s="299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</row>
    <row r="182" spans="1:29" s="301" customFormat="1" ht="19.5" hidden="1">
      <c r="A182" s="297"/>
      <c r="B182" s="298" t="s">
        <v>41</v>
      </c>
      <c r="C182" s="280"/>
      <c r="D182" s="281"/>
      <c r="E182" s="282"/>
      <c r="F182" s="282"/>
      <c r="G182" s="283"/>
      <c r="H182" s="283"/>
      <c r="I182" s="299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</row>
    <row r="183" spans="1:29" s="301" customFormat="1" ht="19.5" hidden="1">
      <c r="A183" s="297"/>
      <c r="B183" s="298" t="s">
        <v>42</v>
      </c>
      <c r="C183" s="280"/>
      <c r="D183" s="281"/>
      <c r="E183" s="282"/>
      <c r="F183" s="282"/>
      <c r="G183" s="283"/>
      <c r="H183" s="283"/>
      <c r="I183" s="299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</row>
    <row r="184" spans="1:29" s="301" customFormat="1" ht="17.25" customHeight="1" hidden="1">
      <c r="A184" s="297"/>
      <c r="B184" s="298" t="s">
        <v>43</v>
      </c>
      <c r="C184" s="280"/>
      <c r="D184" s="281"/>
      <c r="E184" s="282"/>
      <c r="F184" s="282"/>
      <c r="G184" s="283"/>
      <c r="H184" s="283"/>
      <c r="I184" s="299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</row>
    <row r="185" spans="1:29" s="301" customFormat="1" ht="19.5" hidden="1">
      <c r="A185" s="297"/>
      <c r="B185" s="298" t="s">
        <v>44</v>
      </c>
      <c r="C185" s="280"/>
      <c r="D185" s="281"/>
      <c r="E185" s="282"/>
      <c r="F185" s="282"/>
      <c r="G185" s="283"/>
      <c r="H185" s="283"/>
      <c r="I185" s="299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</row>
    <row r="186" spans="1:29" s="301" customFormat="1" ht="18.75" customHeight="1" hidden="1">
      <c r="A186" s="297"/>
      <c r="B186" s="298" t="s">
        <v>45</v>
      </c>
      <c r="C186" s="280"/>
      <c r="D186" s="281"/>
      <c r="E186" s="282"/>
      <c r="F186" s="282"/>
      <c r="G186" s="283"/>
      <c r="H186" s="283"/>
      <c r="I186" s="299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</row>
    <row r="187" spans="1:29" s="301" customFormat="1" ht="19.5" hidden="1">
      <c r="A187" s="297"/>
      <c r="B187" s="298" t="s">
        <v>46</v>
      </c>
      <c r="C187" s="280"/>
      <c r="D187" s="281"/>
      <c r="E187" s="282"/>
      <c r="F187" s="282"/>
      <c r="G187" s="283"/>
      <c r="H187" s="283"/>
      <c r="I187" s="299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</row>
    <row r="188" spans="1:29" s="301" customFormat="1" ht="39" hidden="1">
      <c r="A188" s="297"/>
      <c r="B188" s="298" t="s">
        <v>0</v>
      </c>
      <c r="C188" s="280"/>
      <c r="D188" s="281"/>
      <c r="E188" s="282"/>
      <c r="F188" s="282"/>
      <c r="G188" s="283"/>
      <c r="H188" s="283"/>
      <c r="I188" s="299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</row>
    <row r="189" spans="1:29" s="301" customFormat="1" ht="39" hidden="1">
      <c r="A189" s="297"/>
      <c r="B189" s="298" t="s">
        <v>65</v>
      </c>
      <c r="C189" s="280"/>
      <c r="D189" s="281"/>
      <c r="E189" s="282"/>
      <c r="F189" s="282"/>
      <c r="G189" s="283"/>
      <c r="H189" s="283"/>
      <c r="I189" s="299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</row>
    <row r="190" spans="1:29" s="301" customFormat="1" ht="19.5" hidden="1">
      <c r="A190" s="297"/>
      <c r="B190" s="298" t="s">
        <v>60</v>
      </c>
      <c r="C190" s="280"/>
      <c r="D190" s="281"/>
      <c r="E190" s="282"/>
      <c r="F190" s="282"/>
      <c r="G190" s="283"/>
      <c r="H190" s="283"/>
      <c r="I190" s="302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</row>
    <row r="191" spans="1:29" s="301" customFormat="1" ht="19.5" hidden="1">
      <c r="A191" s="297"/>
      <c r="B191" s="298" t="s">
        <v>47</v>
      </c>
      <c r="C191" s="280"/>
      <c r="D191" s="281"/>
      <c r="E191" s="282"/>
      <c r="F191" s="282"/>
      <c r="G191" s="283"/>
      <c r="H191" s="283"/>
      <c r="I191" s="302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</row>
    <row r="192" spans="1:29" s="301" customFormat="1" ht="19.5" hidden="1">
      <c r="A192" s="297"/>
      <c r="B192" s="298" t="s">
        <v>48</v>
      </c>
      <c r="C192" s="280"/>
      <c r="D192" s="281"/>
      <c r="E192" s="282"/>
      <c r="F192" s="282"/>
      <c r="G192" s="283"/>
      <c r="H192" s="283"/>
      <c r="I192" s="302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</row>
    <row r="193" spans="1:29" s="292" customFormat="1" ht="19.5">
      <c r="A193" s="293">
        <v>602300</v>
      </c>
      <c r="B193" s="294" t="s">
        <v>34</v>
      </c>
      <c r="C193" s="275"/>
      <c r="D193" s="276"/>
      <c r="E193" s="277">
        <v>6786.7</v>
      </c>
      <c r="F193" s="277"/>
      <c r="G193" s="278"/>
      <c r="H193" s="278"/>
      <c r="I193" s="290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</row>
    <row r="194" spans="1:29" s="292" customFormat="1" ht="39.75" thickBot="1">
      <c r="A194" s="293">
        <v>602400</v>
      </c>
      <c r="B194" s="294" t="s">
        <v>21</v>
      </c>
      <c r="C194" s="279">
        <v>-8321.2</v>
      </c>
      <c r="D194" s="276"/>
      <c r="E194" s="277">
        <v>-5962.1</v>
      </c>
      <c r="F194" s="277"/>
      <c r="G194" s="278"/>
      <c r="H194" s="278"/>
      <c r="I194" s="290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</row>
    <row r="195" spans="1:9" s="14" customFormat="1" ht="21" customHeight="1" hidden="1" thickBot="1">
      <c r="A195" s="24">
        <v>603000</v>
      </c>
      <c r="B195" s="23" t="s">
        <v>29</v>
      </c>
      <c r="C195" s="73">
        <v>0</v>
      </c>
      <c r="D195" s="110"/>
      <c r="E195" s="74"/>
      <c r="F195" s="226"/>
      <c r="G195" s="85"/>
      <c r="H195" s="86"/>
      <c r="I195" s="80"/>
    </row>
    <row r="196" spans="1:9" s="435" customFormat="1" ht="26.25" customHeight="1" thickBot="1">
      <c r="A196" s="436"/>
      <c r="B196" s="403" t="s">
        <v>59</v>
      </c>
      <c r="C196" s="493">
        <f>+C167+C195</f>
        <v>0</v>
      </c>
      <c r="D196" s="493">
        <f>+D194+D195</f>
        <v>0</v>
      </c>
      <c r="E196" s="493">
        <f>+E167+E195</f>
        <v>-9221.1</v>
      </c>
      <c r="F196" s="493"/>
      <c r="G196" s="494"/>
      <c r="H196" s="495"/>
      <c r="I196" s="496"/>
    </row>
    <row r="197" spans="3:9" s="14" customFormat="1" ht="18">
      <c r="C197" s="51"/>
      <c r="D197" s="52"/>
      <c r="E197" s="53"/>
      <c r="F197" s="53"/>
      <c r="G197" s="51"/>
      <c r="H197" s="54"/>
      <c r="I197" s="50"/>
    </row>
    <row r="198" spans="3:9" s="14" customFormat="1" ht="18">
      <c r="C198" s="54"/>
      <c r="D198" s="55"/>
      <c r="E198" s="56"/>
      <c r="F198" s="56"/>
      <c r="G198" s="54"/>
      <c r="H198" s="54"/>
      <c r="I198" s="50"/>
    </row>
    <row r="199" spans="2:9" s="14" customFormat="1" ht="35.25" customHeight="1">
      <c r="B199" s="111" t="s">
        <v>191</v>
      </c>
      <c r="C199" s="54"/>
      <c r="E199" s="112" t="s">
        <v>192</v>
      </c>
      <c r="F199" s="112"/>
      <c r="G199" s="54"/>
      <c r="H199" s="54"/>
      <c r="I199" s="50"/>
    </row>
    <row r="200" spans="3:9" s="14" customFormat="1" ht="18">
      <c r="C200" s="54"/>
      <c r="D200" s="55"/>
      <c r="E200" s="56"/>
      <c r="F200" s="56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s="14" customFormat="1" ht="18">
      <c r="C223" s="54"/>
      <c r="D223" s="55"/>
      <c r="E223" s="56"/>
      <c r="F223" s="56"/>
      <c r="G223" s="54"/>
      <c r="H223" s="54"/>
      <c r="I223" s="50"/>
    </row>
    <row r="224" spans="3:9" ht="18.75">
      <c r="C224" s="49"/>
      <c r="D224" s="57"/>
      <c r="E224" s="57"/>
      <c r="F224" s="57"/>
      <c r="G224" s="57"/>
      <c r="H224" s="49"/>
      <c r="I224" s="49"/>
    </row>
    <row r="225" spans="3:9" ht="18.75">
      <c r="C225" s="49"/>
      <c r="D225" s="57"/>
      <c r="E225" s="57"/>
      <c r="F225" s="57"/>
      <c r="G225" s="57"/>
      <c r="H225" s="49"/>
      <c r="I225" s="49"/>
    </row>
  </sheetData>
  <sheetProtection/>
  <mergeCells count="2">
    <mergeCell ref="A2:H2"/>
    <mergeCell ref="E1:H1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5" r:id="rId1"/>
  <headerFooter alignWithMargins="0">
    <oddFooter>&amp;C&amp;P</oddFooter>
  </headerFooter>
  <rowBreaks count="2" manualBreakCount="2">
    <brk id="43" max="7" man="1"/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4"/>
  <sheetViews>
    <sheetView showZeros="0" zoomScale="75" zoomScaleNormal="75" zoomScaleSheetLayoutView="75" zoomScalePageLayoutView="0" workbookViewId="0" topLeftCell="A1">
      <selection activeCell="AA7" sqref="AA7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499" t="s">
        <v>372</v>
      </c>
      <c r="D1" s="499"/>
      <c r="E1" s="499"/>
    </row>
    <row r="2" spans="1:7" ht="83.25" customHeight="1" thickBot="1">
      <c r="A2" s="497" t="s">
        <v>366</v>
      </c>
      <c r="B2" s="497"/>
      <c r="C2" s="497"/>
      <c r="D2" s="497"/>
      <c r="E2" s="497"/>
      <c r="F2" s="497"/>
      <c r="G2" s="497"/>
    </row>
    <row r="3" spans="1:5" s="18" customFormat="1" ht="69" customHeight="1" thickBot="1">
      <c r="A3" s="37" t="s">
        <v>1</v>
      </c>
      <c r="B3" s="38" t="s">
        <v>2</v>
      </c>
      <c r="C3" s="17" t="s">
        <v>199</v>
      </c>
      <c r="D3" s="17" t="s">
        <v>61</v>
      </c>
      <c r="E3" s="40" t="s">
        <v>49</v>
      </c>
    </row>
    <row r="4" spans="1:5" s="18" customFormat="1" ht="36" customHeight="1" thickBot="1">
      <c r="A4" s="37"/>
      <c r="B4" s="4" t="s">
        <v>19</v>
      </c>
      <c r="C4" s="39"/>
      <c r="D4" s="17"/>
      <c r="E4" s="40"/>
    </row>
    <row r="5" spans="1:5" s="392" customFormat="1" ht="24" customHeight="1" thickBot="1">
      <c r="A5" s="387">
        <v>10000000</v>
      </c>
      <c r="B5" s="388" t="s">
        <v>3</v>
      </c>
      <c r="C5" s="389">
        <f>C6</f>
        <v>48.1</v>
      </c>
      <c r="D5" s="390">
        <f>D6</f>
        <v>52.324</v>
      </c>
      <c r="E5" s="391">
        <f aca="true" t="shared" si="0" ref="E5:E25">IF(C5=0,"",$D5/C5*100)</f>
        <v>108.78170478170478</v>
      </c>
    </row>
    <row r="6" spans="1:5" s="18" customFormat="1" ht="23.25" customHeight="1" thickBot="1">
      <c r="A6" s="44">
        <v>19000000</v>
      </c>
      <c r="B6" s="45" t="s">
        <v>64</v>
      </c>
      <c r="C6" s="88">
        <f>C7</f>
        <v>48.1</v>
      </c>
      <c r="D6" s="89">
        <f>D7</f>
        <v>52.324</v>
      </c>
      <c r="E6" s="87">
        <f t="shared" si="0"/>
        <v>108.78170478170478</v>
      </c>
    </row>
    <row r="7" spans="1:5" s="18" customFormat="1" ht="20.25" customHeight="1" thickBot="1">
      <c r="A7" s="46">
        <v>19010000</v>
      </c>
      <c r="B7" s="47" t="s">
        <v>20</v>
      </c>
      <c r="C7" s="90">
        <f>C8+C9+C10</f>
        <v>48.1</v>
      </c>
      <c r="D7" s="90">
        <f>D8+D9+D10</f>
        <v>52.324</v>
      </c>
      <c r="E7" s="87">
        <f t="shared" si="0"/>
        <v>108.78170478170478</v>
      </c>
    </row>
    <row r="8" spans="1:5" s="18" customFormat="1" ht="36" customHeight="1" thickBot="1">
      <c r="A8" s="48" t="s">
        <v>105</v>
      </c>
      <c r="B8" s="47" t="s">
        <v>80</v>
      </c>
      <c r="C8" s="91">
        <v>25.8</v>
      </c>
      <c r="D8" s="92">
        <v>29.003</v>
      </c>
      <c r="E8" s="87">
        <f t="shared" si="0"/>
        <v>112.41472868217055</v>
      </c>
    </row>
    <row r="9" spans="1:5" s="11" customFormat="1" ht="26.25" customHeight="1" thickBot="1">
      <c r="A9" s="48" t="s">
        <v>106</v>
      </c>
      <c r="B9" s="47" t="s">
        <v>81</v>
      </c>
      <c r="C9" s="91">
        <v>2.8</v>
      </c>
      <c r="D9" s="92">
        <v>2.642</v>
      </c>
      <c r="E9" s="87">
        <f t="shared" si="0"/>
        <v>94.35714285714286</v>
      </c>
    </row>
    <row r="10" spans="1:5" s="2" customFormat="1" ht="40.5" customHeight="1" thickBot="1">
      <c r="A10" s="124" t="s">
        <v>107</v>
      </c>
      <c r="B10" s="125" t="s">
        <v>82</v>
      </c>
      <c r="C10" s="93">
        <v>19.5</v>
      </c>
      <c r="D10" s="93">
        <v>20.679</v>
      </c>
      <c r="E10" s="94">
        <f t="shared" si="0"/>
        <v>106.04615384615383</v>
      </c>
    </row>
    <row r="11" spans="1:5" s="396" customFormat="1" ht="21" thickBot="1">
      <c r="A11" s="387">
        <v>20000000</v>
      </c>
      <c r="B11" s="393" t="s">
        <v>6</v>
      </c>
      <c r="C11" s="394">
        <f>C12+C15</f>
        <v>2577.1</v>
      </c>
      <c r="D11" s="394">
        <f>D12+D15</f>
        <v>5442.9130000000005</v>
      </c>
      <c r="E11" s="395">
        <f t="shared" si="0"/>
        <v>211.20301889721006</v>
      </c>
    </row>
    <row r="12" spans="1:5" s="2" customFormat="1" ht="18.75">
      <c r="A12" s="62">
        <v>24000000</v>
      </c>
      <c r="B12" s="63" t="s">
        <v>87</v>
      </c>
      <c r="C12" s="123">
        <f>C13+C14</f>
        <v>5</v>
      </c>
      <c r="D12" s="123">
        <f>D13+D14</f>
        <v>25.224</v>
      </c>
      <c r="E12" s="123">
        <f t="shared" si="0"/>
        <v>504.48</v>
      </c>
    </row>
    <row r="13" spans="1:5" s="2" customFormat="1" ht="39" customHeight="1">
      <c r="A13" s="119">
        <v>24062100</v>
      </c>
      <c r="B13" s="120" t="s">
        <v>124</v>
      </c>
      <c r="C13" s="121">
        <v>5</v>
      </c>
      <c r="D13" s="121">
        <v>25.224</v>
      </c>
      <c r="E13" s="121">
        <f t="shared" si="0"/>
        <v>504.48</v>
      </c>
    </row>
    <row r="14" spans="1:5" s="2" customFormat="1" ht="40.5" customHeight="1" hidden="1">
      <c r="A14" s="59">
        <v>24170000</v>
      </c>
      <c r="B14" s="58" t="s">
        <v>172</v>
      </c>
      <c r="C14" s="121">
        <v>0</v>
      </c>
      <c r="D14" s="121">
        <v>0</v>
      </c>
      <c r="E14" s="121">
        <f t="shared" si="0"/>
      </c>
    </row>
    <row r="15" spans="1:5" s="2" customFormat="1" ht="24" customHeight="1">
      <c r="A15" s="12">
        <v>25000000</v>
      </c>
      <c r="B15" s="13" t="s">
        <v>10</v>
      </c>
      <c r="C15" s="122">
        <v>2572.1</v>
      </c>
      <c r="D15" s="122">
        <v>5417.689</v>
      </c>
      <c r="E15" s="121">
        <f t="shared" si="0"/>
        <v>210.63290696318185</v>
      </c>
    </row>
    <row r="16" spans="1:5" s="2" customFormat="1" ht="21" hidden="1" thickBot="1">
      <c r="A16" s="115">
        <v>30000000</v>
      </c>
      <c r="B16" s="116" t="s">
        <v>30</v>
      </c>
      <c r="C16" s="117">
        <f>+C17</f>
        <v>0</v>
      </c>
      <c r="D16" s="117">
        <f>+D17</f>
        <v>0</v>
      </c>
      <c r="E16" s="118">
        <f t="shared" si="0"/>
      </c>
    </row>
    <row r="17" spans="1:5" s="11" customFormat="1" ht="25.5" customHeight="1" hidden="1" thickBot="1">
      <c r="A17" s="10">
        <v>31010000</v>
      </c>
      <c r="B17" s="9" t="s">
        <v>91</v>
      </c>
      <c r="C17" s="97">
        <v>0</v>
      </c>
      <c r="D17" s="97">
        <v>0</v>
      </c>
      <c r="E17" s="70">
        <f t="shared" si="0"/>
      </c>
    </row>
    <row r="18" spans="1:5" s="11" customFormat="1" ht="25.5" customHeight="1" hidden="1" thickBot="1">
      <c r="A18" s="64">
        <v>40000000</v>
      </c>
      <c r="B18" s="65" t="s">
        <v>62</v>
      </c>
      <c r="C18" s="98">
        <f>C19</f>
        <v>0</v>
      </c>
      <c r="D18" s="98">
        <f>D19</f>
        <v>0</v>
      </c>
      <c r="E18" s="96">
        <f t="shared" si="0"/>
      </c>
    </row>
    <row r="19" spans="1:5" s="11" customFormat="1" ht="25.5" customHeight="1" hidden="1">
      <c r="A19" s="41">
        <v>41030000</v>
      </c>
      <c r="B19" s="42" t="s">
        <v>9</v>
      </c>
      <c r="C19" s="95">
        <f>C20+C21</f>
        <v>0</v>
      </c>
      <c r="D19" s="95">
        <f>D20</f>
        <v>0</v>
      </c>
      <c r="E19" s="70">
        <f t="shared" si="0"/>
      </c>
    </row>
    <row r="20" spans="1:5" s="11" customFormat="1" ht="15" customHeight="1" hidden="1">
      <c r="A20" s="43"/>
      <c r="B20" s="66"/>
      <c r="C20" s="95">
        <v>0</v>
      </c>
      <c r="D20" s="95">
        <v>0</v>
      </c>
      <c r="E20" s="70">
        <f t="shared" si="0"/>
      </c>
    </row>
    <row r="21" spans="1:5" s="11" customFormat="1" ht="16.5" customHeight="1" hidden="1" thickBot="1">
      <c r="A21" s="67"/>
      <c r="B21" s="68"/>
      <c r="C21" s="99">
        <v>0</v>
      </c>
      <c r="D21" s="99">
        <v>0</v>
      </c>
      <c r="E21" s="100"/>
    </row>
    <row r="22" spans="1:5" s="401" customFormat="1" ht="16.5" customHeight="1">
      <c r="A22" s="397">
        <v>50000000</v>
      </c>
      <c r="B22" s="398" t="s">
        <v>213</v>
      </c>
      <c r="C22" s="399">
        <f>C23</f>
        <v>53.5</v>
      </c>
      <c r="D22" s="399">
        <f>D23</f>
        <v>186.5</v>
      </c>
      <c r="E22" s="400">
        <f t="shared" si="0"/>
        <v>348.5981308411215</v>
      </c>
    </row>
    <row r="23" spans="1:5" s="11" customFormat="1" ht="40.5" customHeight="1" thickBot="1">
      <c r="A23" s="10">
        <v>50000000</v>
      </c>
      <c r="B23" s="9" t="s">
        <v>214</v>
      </c>
      <c r="C23" s="99">
        <v>53.5</v>
      </c>
      <c r="D23" s="99">
        <v>186.5</v>
      </c>
      <c r="E23" s="244">
        <f t="shared" si="0"/>
        <v>348.5981308411215</v>
      </c>
    </row>
    <row r="24" spans="1:5" s="406" customFormat="1" ht="21" customHeight="1" thickBot="1">
      <c r="A24" s="402"/>
      <c r="B24" s="403" t="s">
        <v>63</v>
      </c>
      <c r="C24" s="404">
        <f>C5+C11+C16+C18+C22</f>
        <v>2678.7</v>
      </c>
      <c r="D24" s="404">
        <f>D5+D11+D16+D18+D22</f>
        <v>5681.737</v>
      </c>
      <c r="E24" s="405">
        <f t="shared" si="0"/>
        <v>212.10800014932622</v>
      </c>
    </row>
    <row r="25" spans="1:5" s="411" customFormat="1" ht="30.75" customHeight="1" thickBot="1">
      <c r="A25" s="407"/>
      <c r="B25" s="408" t="s">
        <v>22</v>
      </c>
      <c r="C25" s="409">
        <f>C24</f>
        <v>2678.7</v>
      </c>
      <c r="D25" s="409">
        <f>D24</f>
        <v>5681.737</v>
      </c>
      <c r="E25" s="410">
        <f t="shared" si="0"/>
        <v>212.10800014932622</v>
      </c>
    </row>
    <row r="26" spans="1:6" ht="21" thickBot="1">
      <c r="A26" s="33"/>
      <c r="B26" s="4" t="s">
        <v>24</v>
      </c>
      <c r="C26" s="101"/>
      <c r="D26" s="101"/>
      <c r="E26" s="102"/>
      <c r="F26" s="15"/>
    </row>
    <row r="27" spans="1:6" s="417" customFormat="1" ht="21" thickBot="1">
      <c r="A27" s="412" t="s">
        <v>147</v>
      </c>
      <c r="B27" s="413" t="s">
        <v>25</v>
      </c>
      <c r="C27" s="414">
        <f>C28+C29</f>
        <v>209.3</v>
      </c>
      <c r="D27" s="414">
        <f>D28+D29</f>
        <v>163.7</v>
      </c>
      <c r="E27" s="415">
        <f aca="true" t="shared" si="1" ref="E27:E68">IF(C27=0,"",IF(($D27/C27*100)&gt;=200,"В/100",$D27/C27*100))</f>
        <v>78.21309125656951</v>
      </c>
      <c r="F27" s="416"/>
    </row>
    <row r="28" spans="1:6" s="219" customFormat="1" ht="58.5">
      <c r="A28" s="333" t="s">
        <v>215</v>
      </c>
      <c r="B28" s="334" t="s">
        <v>216</v>
      </c>
      <c r="C28" s="223">
        <v>198.3</v>
      </c>
      <c r="D28" s="223">
        <v>153.7</v>
      </c>
      <c r="E28" s="245">
        <f t="shared" si="1"/>
        <v>77.50882501260715</v>
      </c>
      <c r="F28" s="222"/>
    </row>
    <row r="29" spans="1:6" s="219" customFormat="1" ht="20.25" thickBot="1">
      <c r="A29" s="303">
        <v>180</v>
      </c>
      <c r="B29" s="313" t="s">
        <v>220</v>
      </c>
      <c r="C29" s="223">
        <v>11</v>
      </c>
      <c r="D29" s="223">
        <v>10</v>
      </c>
      <c r="E29" s="337">
        <f t="shared" si="1"/>
        <v>90.9090909090909</v>
      </c>
      <c r="F29" s="222"/>
    </row>
    <row r="30" spans="1:5" s="417" customFormat="1" ht="21" thickBot="1">
      <c r="A30" s="412" t="s">
        <v>148</v>
      </c>
      <c r="B30" s="413" t="s">
        <v>26</v>
      </c>
      <c r="C30" s="414">
        <f>C31+C32+C33+C34+C35+C37+C38+C39+C40+C36</f>
        <v>2281.1000000000004</v>
      </c>
      <c r="D30" s="414">
        <f>D31+D32+D33+D34+D35+D37+D38+D39+D40+D36</f>
        <v>2107.5</v>
      </c>
      <c r="E30" s="415">
        <f t="shared" si="1"/>
        <v>92.38963657884352</v>
      </c>
    </row>
    <row r="31" spans="1:5" s="218" customFormat="1" ht="19.5">
      <c r="A31" s="233" t="s">
        <v>223</v>
      </c>
      <c r="B31" s="234" t="s">
        <v>224</v>
      </c>
      <c r="C31" s="335">
        <v>328</v>
      </c>
      <c r="D31" s="336">
        <v>248</v>
      </c>
      <c r="E31" s="246">
        <f t="shared" si="1"/>
        <v>75.60975609756098</v>
      </c>
    </row>
    <row r="32" spans="1:5" s="218" customFormat="1" ht="19.5">
      <c r="A32" s="205" t="s">
        <v>244</v>
      </c>
      <c r="B32" s="204" t="s">
        <v>245</v>
      </c>
      <c r="C32" s="220">
        <v>1056.3</v>
      </c>
      <c r="D32" s="221">
        <v>992.8</v>
      </c>
      <c r="E32" s="246">
        <f t="shared" si="1"/>
        <v>93.9884502508757</v>
      </c>
    </row>
    <row r="33" spans="1:5" s="218" customFormat="1" ht="19.5">
      <c r="A33" s="205" t="s">
        <v>325</v>
      </c>
      <c r="B33" s="204" t="s">
        <v>245</v>
      </c>
      <c r="C33" s="220">
        <v>119.9</v>
      </c>
      <c r="D33" s="221">
        <v>119.9</v>
      </c>
      <c r="E33" s="246">
        <f t="shared" si="1"/>
        <v>100</v>
      </c>
    </row>
    <row r="34" spans="1:5" s="218" customFormat="1" ht="39">
      <c r="A34" s="205" t="s">
        <v>225</v>
      </c>
      <c r="B34" s="204" t="s">
        <v>226</v>
      </c>
      <c r="C34" s="220">
        <v>113.9</v>
      </c>
      <c r="D34" s="221">
        <v>95.7</v>
      </c>
      <c r="E34" s="246">
        <f t="shared" si="1"/>
        <v>84.02107111501317</v>
      </c>
    </row>
    <row r="35" spans="1:5" s="218" customFormat="1" ht="19.5">
      <c r="A35" s="205" t="s">
        <v>227</v>
      </c>
      <c r="B35" s="204" t="s">
        <v>228</v>
      </c>
      <c r="C35" s="220">
        <v>67.9</v>
      </c>
      <c r="D35" s="221">
        <v>56.5</v>
      </c>
      <c r="E35" s="246">
        <f t="shared" si="1"/>
        <v>83.21060382916052</v>
      </c>
    </row>
    <row r="36" spans="1:5" s="218" customFormat="1" ht="19.5">
      <c r="A36" s="205">
        <v>1141</v>
      </c>
      <c r="B36" s="204" t="s">
        <v>249</v>
      </c>
      <c r="C36" s="220">
        <v>72.9</v>
      </c>
      <c r="D36" s="221">
        <v>72.9</v>
      </c>
      <c r="E36" s="246">
        <f t="shared" si="1"/>
        <v>100</v>
      </c>
    </row>
    <row r="37" spans="1:5" s="218" customFormat="1" ht="39">
      <c r="A37" s="205" t="s">
        <v>252</v>
      </c>
      <c r="B37" s="204" t="s">
        <v>253</v>
      </c>
      <c r="C37" s="220">
        <v>25</v>
      </c>
      <c r="D37" s="221">
        <v>25</v>
      </c>
      <c r="E37" s="246">
        <f t="shared" si="1"/>
        <v>100</v>
      </c>
    </row>
    <row r="38" spans="1:5" s="218" customFormat="1" ht="58.5">
      <c r="A38" s="205" t="s">
        <v>256</v>
      </c>
      <c r="B38" s="204" t="s">
        <v>257</v>
      </c>
      <c r="C38" s="220">
        <v>43.9</v>
      </c>
      <c r="D38" s="221">
        <v>43.5</v>
      </c>
      <c r="E38" s="246">
        <f t="shared" si="1"/>
        <v>99.08883826879271</v>
      </c>
    </row>
    <row r="39" spans="1:5" s="218" customFormat="1" ht="58.5">
      <c r="A39" s="205" t="s">
        <v>258</v>
      </c>
      <c r="B39" s="204" t="s">
        <v>259</v>
      </c>
      <c r="C39" s="220">
        <v>391.8</v>
      </c>
      <c r="D39" s="221">
        <v>391.7</v>
      </c>
      <c r="E39" s="246">
        <f t="shared" si="1"/>
        <v>99.97447677386421</v>
      </c>
    </row>
    <row r="40" spans="1:5" s="219" customFormat="1" ht="40.5" customHeight="1" thickBot="1">
      <c r="A40" s="318" t="s">
        <v>260</v>
      </c>
      <c r="B40" s="320" t="s">
        <v>261</v>
      </c>
      <c r="C40" s="220">
        <v>61.5</v>
      </c>
      <c r="D40" s="221">
        <v>61.5</v>
      </c>
      <c r="E40" s="339">
        <f t="shared" si="1"/>
        <v>100</v>
      </c>
    </row>
    <row r="41" spans="1:5" s="417" customFormat="1" ht="21" thickBot="1">
      <c r="A41" s="412" t="s">
        <v>180</v>
      </c>
      <c r="B41" s="413" t="s">
        <v>181</v>
      </c>
      <c r="C41" s="414">
        <f>C42</f>
        <v>1000</v>
      </c>
      <c r="D41" s="414">
        <f>D42</f>
        <v>1000</v>
      </c>
      <c r="E41" s="415">
        <f>IF(C41=0,"",IF(($D41/C41*100)&gt;=200,"В/100",$D41/C41*100))</f>
        <v>100</v>
      </c>
    </row>
    <row r="42" spans="1:5" s="217" customFormat="1" ht="20.25" thickBot="1">
      <c r="A42" s="340" t="s">
        <v>233</v>
      </c>
      <c r="B42" s="341" t="s">
        <v>234</v>
      </c>
      <c r="C42" s="338">
        <v>1000</v>
      </c>
      <c r="D42" s="338">
        <v>1000</v>
      </c>
      <c r="E42" s="337">
        <f>IF(C42=0,"",IF(($D42/C42*100)&gt;=200,"В/100",$D42/C42*100))</f>
        <v>100</v>
      </c>
    </row>
    <row r="43" spans="1:5" s="417" customFormat="1" ht="21" thickBot="1">
      <c r="A43" s="412" t="s">
        <v>149</v>
      </c>
      <c r="B43" s="413" t="s">
        <v>154</v>
      </c>
      <c r="C43" s="414">
        <f>C44+C45+C46</f>
        <v>859.4</v>
      </c>
      <c r="D43" s="414">
        <f>D44+D45+D46</f>
        <v>836.9</v>
      </c>
      <c r="E43" s="415">
        <f t="shared" si="1"/>
        <v>97.38189434489179</v>
      </c>
    </row>
    <row r="44" spans="1:5" s="213" customFormat="1" ht="40.5" customHeight="1">
      <c r="A44" s="233" t="s">
        <v>272</v>
      </c>
      <c r="B44" s="234" t="s">
        <v>273</v>
      </c>
      <c r="C44" s="223">
        <v>832.4</v>
      </c>
      <c r="D44" s="342">
        <v>809.9</v>
      </c>
      <c r="E44" s="246">
        <f t="shared" si="1"/>
        <v>97.29697260932244</v>
      </c>
    </row>
    <row r="45" spans="1:5" s="213" customFormat="1" ht="19.5">
      <c r="A45" s="205" t="s">
        <v>323</v>
      </c>
      <c r="B45" s="204" t="s">
        <v>324</v>
      </c>
      <c r="C45" s="214">
        <v>25</v>
      </c>
      <c r="D45" s="215">
        <v>25</v>
      </c>
      <c r="E45" s="245">
        <f t="shared" si="1"/>
        <v>100</v>
      </c>
    </row>
    <row r="46" spans="1:5" s="213" customFormat="1" ht="20.25" thickBot="1">
      <c r="A46" s="318" t="s">
        <v>242</v>
      </c>
      <c r="B46" s="320" t="s">
        <v>243</v>
      </c>
      <c r="C46" s="214">
        <v>2</v>
      </c>
      <c r="D46" s="215">
        <v>2</v>
      </c>
      <c r="E46" s="337">
        <f t="shared" si="1"/>
        <v>100</v>
      </c>
    </row>
    <row r="47" spans="1:5" s="417" customFormat="1" ht="21" thickBot="1">
      <c r="A47" s="412" t="s">
        <v>150</v>
      </c>
      <c r="B47" s="418" t="s">
        <v>27</v>
      </c>
      <c r="C47" s="414">
        <f>C48+C49</f>
        <v>451.5</v>
      </c>
      <c r="D47" s="414">
        <f>D48+D49</f>
        <v>352</v>
      </c>
      <c r="E47" s="415">
        <f t="shared" si="1"/>
        <v>77.9623477297896</v>
      </c>
    </row>
    <row r="48" spans="1:5" s="213" customFormat="1" ht="19.5">
      <c r="A48" s="233" t="s">
        <v>280</v>
      </c>
      <c r="B48" s="234" t="s">
        <v>281</v>
      </c>
      <c r="C48" s="343">
        <v>85.4</v>
      </c>
      <c r="D48" s="344">
        <v>84.5</v>
      </c>
      <c r="E48" s="245">
        <f t="shared" si="1"/>
        <v>98.94613583138174</v>
      </c>
    </row>
    <row r="49" spans="1:5" s="213" customFormat="1" ht="39.75" thickBot="1">
      <c r="A49" s="318" t="s">
        <v>282</v>
      </c>
      <c r="B49" s="320" t="s">
        <v>283</v>
      </c>
      <c r="C49" s="214">
        <v>366.1</v>
      </c>
      <c r="D49" s="215">
        <v>267.5</v>
      </c>
      <c r="E49" s="345">
        <f t="shared" si="1"/>
        <v>73.067467904944</v>
      </c>
    </row>
    <row r="50" spans="1:5" s="417" customFormat="1" ht="21" thickBot="1">
      <c r="A50" s="412" t="s">
        <v>151</v>
      </c>
      <c r="B50" s="418" t="s">
        <v>28</v>
      </c>
      <c r="C50" s="414">
        <v>9</v>
      </c>
      <c r="D50" s="414">
        <v>8.9</v>
      </c>
      <c r="E50" s="415">
        <f>IF(C50=0,"",IF(($D50/C50*100)&gt;=200,"В/100",$D50/C50*100))</f>
        <v>98.88888888888889</v>
      </c>
    </row>
    <row r="51" spans="1:5" s="417" customFormat="1" ht="21" thickBot="1">
      <c r="A51" s="412" t="s">
        <v>152</v>
      </c>
      <c r="B51" s="418" t="s">
        <v>89</v>
      </c>
      <c r="C51" s="414">
        <f>C52+C53</f>
        <v>3975.2</v>
      </c>
      <c r="D51" s="414">
        <f>D52+D53</f>
        <v>3928.2</v>
      </c>
      <c r="E51" s="415">
        <f>IF(C51=0,"",IF(($D51/C51*100)&gt;=200,"В/100",$D51/C51*100))</f>
        <v>98.81766955121755</v>
      </c>
    </row>
    <row r="52" spans="1:5" s="199" customFormat="1" ht="19.5">
      <c r="A52" s="346" t="s">
        <v>197</v>
      </c>
      <c r="B52" s="347" t="s">
        <v>198</v>
      </c>
      <c r="C52" s="248">
        <v>3725.2</v>
      </c>
      <c r="D52" s="248">
        <v>3683.2</v>
      </c>
      <c r="E52" s="245">
        <f>IF(C52=0,"",IF(($D52/C52*100)&gt;=200,"В/100",$D52/C52*100))</f>
        <v>98.87254375603995</v>
      </c>
    </row>
    <row r="53" spans="1:5" s="199" customFormat="1" ht="20.25" thickBot="1">
      <c r="A53" s="348" t="s">
        <v>321</v>
      </c>
      <c r="B53" s="349" t="s">
        <v>322</v>
      </c>
      <c r="C53" s="216">
        <v>250</v>
      </c>
      <c r="D53" s="216">
        <v>245</v>
      </c>
      <c r="E53" s="345">
        <f>IF(C53=0,"",IF(($D53/C53*100)&gt;=200,"В/100",$D53/C53*100))</f>
        <v>98</v>
      </c>
    </row>
    <row r="54" spans="1:5" s="417" customFormat="1" ht="20.25" customHeight="1" thickBot="1">
      <c r="A54" s="412" t="s">
        <v>165</v>
      </c>
      <c r="B54" s="418" t="s">
        <v>166</v>
      </c>
      <c r="C54" s="414">
        <f>C55+C56+C57+C58+C60+C59</f>
        <v>5536</v>
      </c>
      <c r="D54" s="414">
        <f>D55+D56+D57+D58+D60+D59</f>
        <v>3054</v>
      </c>
      <c r="E54" s="415">
        <f t="shared" si="1"/>
        <v>55.16618497109826</v>
      </c>
    </row>
    <row r="55" spans="1:6" s="20" customFormat="1" ht="20.25" customHeight="1">
      <c r="A55" s="233" t="s">
        <v>313</v>
      </c>
      <c r="B55" s="234" t="s">
        <v>314</v>
      </c>
      <c r="C55" s="248">
        <v>732.7</v>
      </c>
      <c r="D55" s="350">
        <v>731.6</v>
      </c>
      <c r="E55" s="245">
        <f t="shared" si="1"/>
        <v>99.84987034256858</v>
      </c>
      <c r="F55" s="21"/>
    </row>
    <row r="56" spans="1:6" s="20" customFormat="1" ht="17.25" customHeight="1">
      <c r="A56" s="205" t="s">
        <v>315</v>
      </c>
      <c r="B56" s="204" t="s">
        <v>316</v>
      </c>
      <c r="C56" s="248">
        <v>2326.7</v>
      </c>
      <c r="D56" s="248">
        <v>325.8</v>
      </c>
      <c r="E56" s="247">
        <f t="shared" si="1"/>
        <v>14.002664718270513</v>
      </c>
      <c r="F56" s="21"/>
    </row>
    <row r="57" spans="1:6" s="20" customFormat="1" ht="21.75" customHeight="1">
      <c r="A57" s="205" t="s">
        <v>317</v>
      </c>
      <c r="B57" s="204" t="s">
        <v>318</v>
      </c>
      <c r="C57" s="248">
        <v>115.2</v>
      </c>
      <c r="D57" s="249">
        <v>110.7</v>
      </c>
      <c r="E57" s="247">
        <f t="shared" si="1"/>
        <v>96.09375</v>
      </c>
      <c r="F57" s="21"/>
    </row>
    <row r="58" spans="1:6" s="20" customFormat="1" ht="21.75" customHeight="1">
      <c r="A58" s="205" t="s">
        <v>319</v>
      </c>
      <c r="B58" s="204" t="s">
        <v>320</v>
      </c>
      <c r="C58" s="248">
        <v>469.8</v>
      </c>
      <c r="D58" s="249"/>
      <c r="E58" s="247">
        <f t="shared" si="1"/>
        <v>0</v>
      </c>
      <c r="F58" s="21"/>
    </row>
    <row r="59" spans="1:6" s="20" customFormat="1" ht="37.5" customHeight="1">
      <c r="A59" s="205">
        <v>7363</v>
      </c>
      <c r="B59" s="204" t="s">
        <v>331</v>
      </c>
      <c r="C59" s="248">
        <v>1842</v>
      </c>
      <c r="D59" s="249">
        <v>1836.3</v>
      </c>
      <c r="E59" s="247">
        <f t="shared" si="1"/>
        <v>99.69055374592834</v>
      </c>
      <c r="F59" s="21"/>
    </row>
    <row r="60" spans="1:6" s="20" customFormat="1" ht="35.25" customHeight="1" thickBot="1">
      <c r="A60" s="318" t="s">
        <v>204</v>
      </c>
      <c r="B60" s="320" t="s">
        <v>206</v>
      </c>
      <c r="C60" s="338">
        <v>49.6</v>
      </c>
      <c r="D60" s="351">
        <v>49.6</v>
      </c>
      <c r="E60" s="345">
        <f t="shared" si="1"/>
        <v>100</v>
      </c>
      <c r="F60" s="21"/>
    </row>
    <row r="61" spans="1:6" s="424" customFormat="1" ht="27" customHeight="1" thickBot="1">
      <c r="A61" s="419" t="s">
        <v>153</v>
      </c>
      <c r="B61" s="420" t="s">
        <v>157</v>
      </c>
      <c r="C61" s="421">
        <f>C62+C64+C65+C63</f>
        <v>125.1</v>
      </c>
      <c r="D61" s="421">
        <f>D62+D64+D65+D63</f>
        <v>50.4</v>
      </c>
      <c r="E61" s="422">
        <f t="shared" si="1"/>
        <v>40.28776978417266</v>
      </c>
      <c r="F61" s="423"/>
    </row>
    <row r="62" spans="1:6" s="210" customFormat="1" ht="38.25" customHeight="1">
      <c r="A62" s="233" t="s">
        <v>303</v>
      </c>
      <c r="B62" s="234" t="s">
        <v>304</v>
      </c>
      <c r="C62" s="238">
        <v>41</v>
      </c>
      <c r="D62" s="238">
        <v>40.3</v>
      </c>
      <c r="E62" s="352">
        <f t="shared" si="1"/>
        <v>98.29268292682927</v>
      </c>
      <c r="F62" s="209"/>
    </row>
    <row r="63" spans="1:6" s="210" customFormat="1" ht="28.5" customHeight="1">
      <c r="A63" s="205">
        <v>8130</v>
      </c>
      <c r="B63" s="204" t="s">
        <v>306</v>
      </c>
      <c r="C63" s="238">
        <v>11</v>
      </c>
      <c r="D63" s="238">
        <v>10.1</v>
      </c>
      <c r="E63" s="250">
        <f t="shared" si="1"/>
        <v>91.81818181818181</v>
      </c>
      <c r="F63" s="209"/>
    </row>
    <row r="64" spans="1:6" s="210" customFormat="1" ht="20.25" customHeight="1">
      <c r="A64" s="205" t="s">
        <v>309</v>
      </c>
      <c r="B64" s="204" t="s">
        <v>310</v>
      </c>
      <c r="C64" s="238">
        <v>20</v>
      </c>
      <c r="D64" s="238"/>
      <c r="E64" s="250">
        <f t="shared" si="1"/>
        <v>0</v>
      </c>
      <c r="F64" s="209"/>
    </row>
    <row r="65" spans="1:6" s="212" customFormat="1" ht="20.25" customHeight="1" thickBot="1">
      <c r="A65" s="318" t="s">
        <v>168</v>
      </c>
      <c r="B65" s="320" t="s">
        <v>167</v>
      </c>
      <c r="C65" s="215">
        <v>53.1</v>
      </c>
      <c r="D65" s="215"/>
      <c r="E65" s="353">
        <f t="shared" si="1"/>
        <v>0</v>
      </c>
      <c r="F65" s="211"/>
    </row>
    <row r="66" spans="1:5" s="411" customFormat="1" ht="29.25" customHeight="1" thickBot="1">
      <c r="A66" s="425"/>
      <c r="B66" s="426" t="s">
        <v>56</v>
      </c>
      <c r="C66" s="421">
        <f>C27+C30+C41+C43+C47+C50+C51+C54+C61</f>
        <v>14446.6</v>
      </c>
      <c r="D66" s="421">
        <f>D27+D30+D41+D43+D47+D50+D51+D54+D61</f>
        <v>11501.599999999999</v>
      </c>
      <c r="E66" s="422">
        <f t="shared" si="1"/>
        <v>79.6145805933576</v>
      </c>
    </row>
    <row r="67" spans="1:5" s="411" customFormat="1" ht="23.25" customHeight="1" hidden="1" thickBot="1">
      <c r="A67" s="427" t="s">
        <v>163</v>
      </c>
      <c r="B67" s="428" t="s">
        <v>164</v>
      </c>
      <c r="C67" s="429"/>
      <c r="D67" s="429"/>
      <c r="E67" s="430">
        <f t="shared" si="1"/>
      </c>
    </row>
    <row r="68" spans="1:5" s="435" customFormat="1" ht="30" customHeight="1" thickBot="1">
      <c r="A68" s="431"/>
      <c r="B68" s="432" t="s">
        <v>57</v>
      </c>
      <c r="C68" s="433">
        <f>SUM(C66:C67)</f>
        <v>14446.6</v>
      </c>
      <c r="D68" s="433">
        <f>SUM(D66:D67)</f>
        <v>11501.599999999999</v>
      </c>
      <c r="E68" s="434">
        <f t="shared" si="1"/>
        <v>79.6145805933576</v>
      </c>
    </row>
    <row r="69" spans="1:5" ht="21" thickBot="1">
      <c r="A69" s="34"/>
      <c r="B69" s="22" t="s">
        <v>125</v>
      </c>
      <c r="C69" s="82"/>
      <c r="D69" s="83"/>
      <c r="E69" s="103"/>
    </row>
    <row r="70" spans="1:5" ht="37.5" hidden="1">
      <c r="A70" s="60">
        <v>601000</v>
      </c>
      <c r="B70" s="61" t="s">
        <v>126</v>
      </c>
      <c r="C70" s="104">
        <f>+C71+C72</f>
        <v>0</v>
      </c>
      <c r="D70" s="105">
        <f>D71+D72</f>
        <v>0</v>
      </c>
      <c r="E70" s="106"/>
    </row>
    <row r="71" spans="1:5" ht="37.5" hidden="1">
      <c r="A71" s="30">
        <v>601100</v>
      </c>
      <c r="B71" s="31" t="s">
        <v>127</v>
      </c>
      <c r="C71" s="107"/>
      <c r="D71" s="108"/>
      <c r="E71" s="109"/>
    </row>
    <row r="72" spans="1:5" ht="20.25" hidden="1">
      <c r="A72" s="30">
        <v>601200</v>
      </c>
      <c r="B72" s="31" t="s">
        <v>128</v>
      </c>
      <c r="C72" s="107"/>
      <c r="D72" s="108"/>
      <c r="E72" s="109"/>
    </row>
    <row r="73" spans="1:5" s="188" customFormat="1" ht="20.25">
      <c r="A73" s="185">
        <v>602000</v>
      </c>
      <c r="B73" s="186" t="s">
        <v>31</v>
      </c>
      <c r="C73" s="251"/>
      <c r="D73" s="252">
        <v>5815</v>
      </c>
      <c r="E73" s="187"/>
    </row>
    <row r="74" spans="1:5" s="188" customFormat="1" ht="20.25">
      <c r="A74" s="189">
        <v>602100</v>
      </c>
      <c r="B74" s="190" t="s">
        <v>32</v>
      </c>
      <c r="C74" s="253"/>
      <c r="D74" s="254">
        <v>1484.3</v>
      </c>
      <c r="E74" s="191"/>
    </row>
    <row r="75" spans="1:5" s="188" customFormat="1" ht="20.25">
      <c r="A75" s="189">
        <v>602200</v>
      </c>
      <c r="B75" s="190" t="s">
        <v>33</v>
      </c>
      <c r="C75" s="253"/>
      <c r="D75" s="254">
        <v>2348.8</v>
      </c>
      <c r="E75" s="191"/>
    </row>
    <row r="76" spans="1:5" s="188" customFormat="1" ht="20.25" hidden="1">
      <c r="A76" s="189"/>
      <c r="B76" s="190" t="s">
        <v>14</v>
      </c>
      <c r="C76" s="253"/>
      <c r="D76" s="254"/>
      <c r="E76" s="191"/>
    </row>
    <row r="77" spans="1:5" s="188" customFormat="1" ht="20.25" hidden="1">
      <c r="A77" s="189"/>
      <c r="B77" s="190" t="s">
        <v>12</v>
      </c>
      <c r="C77" s="253"/>
      <c r="D77" s="254"/>
      <c r="E77" s="191"/>
    </row>
    <row r="78" spans="1:5" s="188" customFormat="1" ht="20.25" hidden="1">
      <c r="A78" s="189"/>
      <c r="B78" s="190" t="s">
        <v>13</v>
      </c>
      <c r="C78" s="253"/>
      <c r="D78" s="254"/>
      <c r="E78" s="191"/>
    </row>
    <row r="79" spans="1:5" s="188" customFormat="1" ht="20.25" hidden="1">
      <c r="A79" s="189"/>
      <c r="B79" s="190" t="s">
        <v>15</v>
      </c>
      <c r="C79" s="253"/>
      <c r="D79" s="254"/>
      <c r="E79" s="191"/>
    </row>
    <row r="80" spans="1:5" s="188" customFormat="1" ht="20.25" hidden="1">
      <c r="A80" s="192"/>
      <c r="B80" s="193" t="s">
        <v>129</v>
      </c>
      <c r="C80" s="255"/>
      <c r="D80" s="256"/>
      <c r="E80" s="194"/>
    </row>
    <row r="81" spans="1:5" s="188" customFormat="1" ht="20.25" hidden="1">
      <c r="A81" s="192"/>
      <c r="B81" s="193" t="s">
        <v>130</v>
      </c>
      <c r="C81" s="255"/>
      <c r="D81" s="256"/>
      <c r="E81" s="194"/>
    </row>
    <row r="82" spans="1:5" s="188" customFormat="1" ht="20.25" hidden="1">
      <c r="A82" s="192"/>
      <c r="B82" s="193" t="s">
        <v>131</v>
      </c>
      <c r="C82" s="255"/>
      <c r="D82" s="256"/>
      <c r="E82" s="194"/>
    </row>
    <row r="83" spans="1:5" s="188" customFormat="1" ht="20.25" hidden="1">
      <c r="A83" s="192"/>
      <c r="B83" s="193" t="s">
        <v>132</v>
      </c>
      <c r="C83" s="255"/>
      <c r="D83" s="256"/>
      <c r="E83" s="194"/>
    </row>
    <row r="84" spans="1:5" s="188" customFormat="1" ht="20.25" hidden="1">
      <c r="A84" s="192"/>
      <c r="B84" s="193" t="s">
        <v>133</v>
      </c>
      <c r="C84" s="255"/>
      <c r="D84" s="256"/>
      <c r="E84" s="194"/>
    </row>
    <row r="85" spans="1:5" s="188" customFormat="1" ht="20.25" hidden="1">
      <c r="A85" s="192"/>
      <c r="B85" s="193" t="s">
        <v>134</v>
      </c>
      <c r="C85" s="255"/>
      <c r="D85" s="256"/>
      <c r="E85" s="194"/>
    </row>
    <row r="86" spans="1:5" s="188" customFormat="1" ht="20.25" hidden="1">
      <c r="A86" s="192"/>
      <c r="B86" s="193" t="s">
        <v>135</v>
      </c>
      <c r="C86" s="255"/>
      <c r="D86" s="256"/>
      <c r="E86" s="194"/>
    </row>
    <row r="87" spans="1:5" s="188" customFormat="1" ht="20.25" hidden="1">
      <c r="A87" s="192"/>
      <c r="B87" s="193" t="s">
        <v>136</v>
      </c>
      <c r="C87" s="255"/>
      <c r="D87" s="256"/>
      <c r="E87" s="194"/>
    </row>
    <row r="88" spans="1:5" s="188" customFormat="1" ht="20.25" hidden="1">
      <c r="A88" s="192"/>
      <c r="B88" s="193" t="s">
        <v>137</v>
      </c>
      <c r="C88" s="255"/>
      <c r="D88" s="256"/>
      <c r="E88" s="194"/>
    </row>
    <row r="89" spans="1:5" s="188" customFormat="1" ht="20.25" hidden="1">
      <c r="A89" s="192"/>
      <c r="B89" s="193" t="s">
        <v>138</v>
      </c>
      <c r="C89" s="255"/>
      <c r="D89" s="256"/>
      <c r="E89" s="194"/>
    </row>
    <row r="90" spans="1:5" s="188" customFormat="1" ht="20.25" hidden="1">
      <c r="A90" s="192"/>
      <c r="B90" s="193" t="s">
        <v>139</v>
      </c>
      <c r="C90" s="255"/>
      <c r="D90" s="256"/>
      <c r="E90" s="194"/>
    </row>
    <row r="91" spans="1:5" s="188" customFormat="1" ht="20.25">
      <c r="A91" s="189">
        <v>602300</v>
      </c>
      <c r="B91" s="190" t="s">
        <v>140</v>
      </c>
      <c r="C91" s="253"/>
      <c r="D91" s="254">
        <v>717.5</v>
      </c>
      <c r="E91" s="191"/>
    </row>
    <row r="92" spans="1:5" s="188" customFormat="1" ht="38.25" thickBot="1">
      <c r="A92" s="189">
        <v>602400</v>
      </c>
      <c r="B92" s="190" t="s">
        <v>21</v>
      </c>
      <c r="C92" s="254">
        <v>8321.2</v>
      </c>
      <c r="D92" s="254">
        <v>5962.1</v>
      </c>
      <c r="E92" s="191"/>
    </row>
    <row r="93" spans="1:5" s="435" customFormat="1" ht="21" thickBot="1">
      <c r="A93" s="436"/>
      <c r="B93" s="426" t="s">
        <v>141</v>
      </c>
      <c r="C93" s="421">
        <f>C73</f>
        <v>0</v>
      </c>
      <c r="D93" s="421">
        <f>D73</f>
        <v>5815</v>
      </c>
      <c r="E93" s="437"/>
    </row>
    <row r="94" spans="3:5" ht="18">
      <c r="C94" s="16"/>
      <c r="D94" s="36"/>
      <c r="E94" s="16"/>
    </row>
    <row r="95" spans="3:5" ht="18">
      <c r="C95" s="16"/>
      <c r="D95" s="36"/>
      <c r="E95" s="16"/>
    </row>
    <row r="96" spans="2:5" ht="38.25" customHeight="1">
      <c r="B96" s="111" t="s">
        <v>191</v>
      </c>
      <c r="C96" s="54"/>
      <c r="D96" s="112" t="s">
        <v>192</v>
      </c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D113" s="3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spans="3:5" ht="18">
      <c r="C660" s="16"/>
      <c r="E660" s="16"/>
    </row>
    <row r="661" ht="18">
      <c r="E661" s="16"/>
    </row>
    <row r="662" ht="18">
      <c r="E662" s="16"/>
    </row>
    <row r="663" ht="18">
      <c r="E663" s="16"/>
    </row>
    <row r="664" ht="18">
      <c r="E664" s="16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66.00390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7.375" style="0" customWidth="1"/>
    <col min="8" max="8" width="14.00390625" style="239" customWidth="1"/>
    <col min="9" max="9" width="9.875" style="239" customWidth="1"/>
    <col min="10" max="10" width="12.875" style="239" customWidth="1"/>
    <col min="11" max="11" width="12.625" style="239" customWidth="1"/>
    <col min="12" max="12" width="9.875" style="239" customWidth="1"/>
    <col min="13" max="13" width="10.625" style="239" customWidth="1"/>
    <col min="14" max="14" width="13.375" style="239" customWidth="1"/>
    <col min="15" max="15" width="11.00390625" style="239" customWidth="1"/>
  </cols>
  <sheetData>
    <row r="1" spans="8:15" s="240" customFormat="1" ht="59.25" customHeight="1">
      <c r="H1" s="241"/>
      <c r="I1" s="241"/>
      <c r="J1" s="241"/>
      <c r="K1" s="241"/>
      <c r="L1" s="502" t="s">
        <v>373</v>
      </c>
      <c r="M1" s="503"/>
      <c r="N1" s="503"/>
      <c r="O1" s="503"/>
    </row>
    <row r="2" spans="8:15" s="240" customFormat="1" ht="15">
      <c r="H2" s="241"/>
      <c r="I2" s="241"/>
      <c r="J2" s="241"/>
      <c r="K2" s="241"/>
      <c r="L2" s="504" t="s">
        <v>370</v>
      </c>
      <c r="M2" s="503"/>
      <c r="N2" s="503"/>
      <c r="O2" s="503"/>
    </row>
    <row r="3" spans="8:15" s="240" customFormat="1" ht="15">
      <c r="H3" s="241"/>
      <c r="I3" s="241"/>
      <c r="J3" s="241"/>
      <c r="K3" s="241"/>
      <c r="L3" s="241"/>
      <c r="M3" s="242"/>
      <c r="N3" s="242"/>
      <c r="O3" s="242"/>
    </row>
    <row r="4" spans="2:15" s="240" customFormat="1" ht="35.25" customHeight="1">
      <c r="B4" s="515" t="s">
        <v>368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242"/>
      <c r="N4" s="242"/>
      <c r="O4" s="242"/>
    </row>
    <row r="5" spans="8:15" s="354" customFormat="1" ht="15">
      <c r="H5" s="355"/>
      <c r="I5" s="355"/>
      <c r="J5" s="355"/>
      <c r="K5" s="355"/>
      <c r="L5" s="355"/>
      <c r="M5" s="355"/>
      <c r="N5" s="355"/>
      <c r="O5" s="355"/>
    </row>
    <row r="6" spans="1:15" s="356" customFormat="1" ht="15">
      <c r="A6" s="505" t="s">
        <v>332</v>
      </c>
      <c r="B6" s="513" t="s">
        <v>337</v>
      </c>
      <c r="C6" s="509" t="s">
        <v>362</v>
      </c>
      <c r="D6" s="509"/>
      <c r="E6" s="509"/>
      <c r="F6" s="509"/>
      <c r="G6" s="509"/>
      <c r="H6" s="510"/>
      <c r="I6" s="507" t="s">
        <v>339</v>
      </c>
      <c r="J6" s="511" t="s">
        <v>369</v>
      </c>
      <c r="K6" s="511"/>
      <c r="L6" s="511"/>
      <c r="M6" s="511"/>
      <c r="N6" s="511"/>
      <c r="O6" s="512"/>
    </row>
    <row r="7" spans="1:15" s="361" customFormat="1" ht="79.5" customHeight="1">
      <c r="A7" s="506"/>
      <c r="B7" s="514"/>
      <c r="C7" s="357" t="s">
        <v>334</v>
      </c>
      <c r="D7" s="358" t="s">
        <v>335</v>
      </c>
      <c r="E7" s="358" t="s">
        <v>336</v>
      </c>
      <c r="F7" s="358" t="s">
        <v>338</v>
      </c>
      <c r="G7" s="358" t="s">
        <v>356</v>
      </c>
      <c r="H7" s="359" t="s">
        <v>355</v>
      </c>
      <c r="I7" s="508"/>
      <c r="J7" s="360" t="s">
        <v>334</v>
      </c>
      <c r="K7" s="360" t="s">
        <v>335</v>
      </c>
      <c r="L7" s="360" t="s">
        <v>336</v>
      </c>
      <c r="M7" s="360" t="s">
        <v>338</v>
      </c>
      <c r="N7" s="360" t="s">
        <v>356</v>
      </c>
      <c r="O7" s="359" t="s">
        <v>357</v>
      </c>
    </row>
    <row r="8" spans="1:15" s="368" customFormat="1" ht="13.5" customHeight="1">
      <c r="A8" s="362">
        <v>1</v>
      </c>
      <c r="B8" s="363">
        <v>2</v>
      </c>
      <c r="C8" s="364">
        <v>3</v>
      </c>
      <c r="D8" s="365">
        <v>4</v>
      </c>
      <c r="E8" s="365">
        <v>5</v>
      </c>
      <c r="F8" s="365">
        <v>6</v>
      </c>
      <c r="G8" s="365">
        <v>7</v>
      </c>
      <c r="H8" s="366">
        <v>8</v>
      </c>
      <c r="I8" s="367">
        <v>9</v>
      </c>
      <c r="J8" s="366">
        <v>10</v>
      </c>
      <c r="K8" s="366">
        <v>11</v>
      </c>
      <c r="L8" s="366">
        <v>12</v>
      </c>
      <c r="M8" s="366">
        <v>13</v>
      </c>
      <c r="N8" s="366">
        <v>14</v>
      </c>
      <c r="O8" s="366">
        <v>15</v>
      </c>
    </row>
    <row r="9" spans="1:15" s="356" customFormat="1" ht="28.5" customHeight="1">
      <c r="A9" s="369" t="s">
        <v>354</v>
      </c>
      <c r="B9" s="370">
        <v>800</v>
      </c>
      <c r="C9" s="371">
        <v>18693728</v>
      </c>
      <c r="D9" s="371">
        <v>2008506.3</v>
      </c>
      <c r="E9" s="371">
        <v>671787</v>
      </c>
      <c r="F9" s="371">
        <v>941886.79</v>
      </c>
      <c r="G9" s="371">
        <f>C9+D9+E9+F9</f>
        <v>22315908.09</v>
      </c>
      <c r="H9" s="372">
        <f>G9/B9</f>
        <v>27894.8851125</v>
      </c>
      <c r="I9" s="373"/>
      <c r="J9" s="374"/>
      <c r="K9" s="374"/>
      <c r="L9" s="374"/>
      <c r="M9" s="374"/>
      <c r="N9" s="374"/>
      <c r="O9" s="372"/>
    </row>
    <row r="10" spans="1:15" s="356" customFormat="1" ht="29.25" customHeight="1">
      <c r="A10" s="369" t="s">
        <v>359</v>
      </c>
      <c r="B10" s="370">
        <v>214</v>
      </c>
      <c r="C10" s="371">
        <v>6826511.21</v>
      </c>
      <c r="D10" s="371">
        <v>563844.15</v>
      </c>
      <c r="E10" s="371">
        <v>158412</v>
      </c>
      <c r="F10" s="371">
        <v>164196.38</v>
      </c>
      <c r="G10" s="371">
        <f aca="true" t="shared" si="0" ref="G10:G28">C10+D10+E10+F10</f>
        <v>7712963.74</v>
      </c>
      <c r="H10" s="372">
        <f aca="true" t="shared" si="1" ref="H10:H24">G10/B10</f>
        <v>36041.88663551402</v>
      </c>
      <c r="I10" s="373"/>
      <c r="J10" s="374"/>
      <c r="K10" s="374"/>
      <c r="L10" s="374"/>
      <c r="M10" s="374"/>
      <c r="N10" s="374"/>
      <c r="O10" s="372"/>
    </row>
    <row r="11" spans="1:15" s="356" customFormat="1" ht="58.5" customHeight="1">
      <c r="A11" s="369" t="s">
        <v>363</v>
      </c>
      <c r="B11" s="370">
        <v>155</v>
      </c>
      <c r="C11" s="371">
        <v>4299458.03</v>
      </c>
      <c r="D11" s="371">
        <v>1117951</v>
      </c>
      <c r="E11" s="371">
        <v>155600</v>
      </c>
      <c r="F11" s="371">
        <v>205150</v>
      </c>
      <c r="G11" s="371">
        <f t="shared" si="0"/>
        <v>5778159.03</v>
      </c>
      <c r="H11" s="372">
        <f t="shared" si="1"/>
        <v>37278.44535483871</v>
      </c>
      <c r="I11" s="373">
        <v>87</v>
      </c>
      <c r="J11" s="374">
        <v>2982601.41</v>
      </c>
      <c r="K11" s="374">
        <v>627495</v>
      </c>
      <c r="L11" s="374">
        <v>208302</v>
      </c>
      <c r="M11" s="374">
        <v>115149</v>
      </c>
      <c r="N11" s="374">
        <f>J11+K11+L11+M11</f>
        <v>3933547.41</v>
      </c>
      <c r="O11" s="372">
        <f>N11/I11</f>
        <v>45213.18862068966</v>
      </c>
    </row>
    <row r="12" spans="1:15" s="356" customFormat="1" ht="42.75" customHeight="1">
      <c r="A12" s="369" t="s">
        <v>340</v>
      </c>
      <c r="B12" s="370">
        <v>30</v>
      </c>
      <c r="C12" s="371">
        <v>2510066.41</v>
      </c>
      <c r="D12" s="371">
        <v>81329.7</v>
      </c>
      <c r="E12" s="371">
        <v>9660</v>
      </c>
      <c r="F12" s="371">
        <v>53482.2</v>
      </c>
      <c r="G12" s="371">
        <f t="shared" si="0"/>
        <v>2654538.3100000005</v>
      </c>
      <c r="H12" s="372">
        <f t="shared" si="1"/>
        <v>88484.61033333334</v>
      </c>
      <c r="I12" s="373">
        <v>4</v>
      </c>
      <c r="J12" s="374">
        <v>226052.48</v>
      </c>
      <c r="K12" s="374">
        <v>10843.96</v>
      </c>
      <c r="L12" s="374">
        <v>7434</v>
      </c>
      <c r="M12" s="374">
        <v>7130.96</v>
      </c>
      <c r="N12" s="374">
        <f aca="true" t="shared" si="2" ref="N12:N28">J12+K12+L12+M12</f>
        <v>251461.4</v>
      </c>
      <c r="O12" s="372">
        <f aca="true" t="shared" si="3" ref="O12:O28">N12/I12</f>
        <v>62865.35</v>
      </c>
    </row>
    <row r="13" spans="1:15" s="356" customFormat="1" ht="28.5" customHeight="1">
      <c r="A13" s="369" t="s">
        <v>341</v>
      </c>
      <c r="B13" s="370">
        <v>57</v>
      </c>
      <c r="C13" s="371">
        <v>3621387.66</v>
      </c>
      <c r="D13" s="371">
        <v>219750</v>
      </c>
      <c r="E13" s="371">
        <v>31309.8</v>
      </c>
      <c r="F13" s="371">
        <v>244662</v>
      </c>
      <c r="G13" s="371">
        <f t="shared" si="0"/>
        <v>4117109.46</v>
      </c>
      <c r="H13" s="372">
        <f t="shared" si="1"/>
        <v>72229.99052631579</v>
      </c>
      <c r="I13" s="373">
        <v>18</v>
      </c>
      <c r="J13" s="374">
        <v>352564.48</v>
      </c>
      <c r="K13" s="374">
        <v>69395</v>
      </c>
      <c r="L13" s="374">
        <v>36179</v>
      </c>
      <c r="M13" s="374">
        <v>77261</v>
      </c>
      <c r="N13" s="374">
        <f t="shared" si="2"/>
        <v>535399.48</v>
      </c>
      <c r="O13" s="372">
        <f t="shared" si="3"/>
        <v>29744.415555555555</v>
      </c>
    </row>
    <row r="14" spans="1:15" s="356" customFormat="1" ht="46.5" customHeight="1">
      <c r="A14" s="369" t="s">
        <v>342</v>
      </c>
      <c r="B14" s="370">
        <v>35</v>
      </c>
      <c r="C14" s="371">
        <v>2529116.22</v>
      </c>
      <c r="D14" s="371">
        <v>168288.4</v>
      </c>
      <c r="E14" s="371">
        <v>17870</v>
      </c>
      <c r="F14" s="371">
        <v>49278.95</v>
      </c>
      <c r="G14" s="371">
        <f t="shared" si="0"/>
        <v>2764553.5700000003</v>
      </c>
      <c r="H14" s="372">
        <f t="shared" si="1"/>
        <v>78987.24485714287</v>
      </c>
      <c r="I14" s="373">
        <v>5</v>
      </c>
      <c r="J14" s="374">
        <v>226684.08</v>
      </c>
      <c r="K14" s="374">
        <v>24041.2</v>
      </c>
      <c r="L14" s="374">
        <v>17750</v>
      </c>
      <c r="M14" s="374">
        <v>7039.85</v>
      </c>
      <c r="N14" s="374">
        <f t="shared" si="2"/>
        <v>275515.13</v>
      </c>
      <c r="O14" s="372">
        <f t="shared" si="3"/>
        <v>55103.026</v>
      </c>
    </row>
    <row r="15" spans="1:15" s="356" customFormat="1" ht="27" customHeight="1">
      <c r="A15" s="369" t="s">
        <v>343</v>
      </c>
      <c r="B15" s="370">
        <v>128</v>
      </c>
      <c r="C15" s="371">
        <v>4981095.76</v>
      </c>
      <c r="D15" s="371">
        <v>205827</v>
      </c>
      <c r="E15" s="371">
        <v>112550</v>
      </c>
      <c r="F15" s="371">
        <v>235409</v>
      </c>
      <c r="G15" s="371">
        <f t="shared" si="0"/>
        <v>5534881.76</v>
      </c>
      <c r="H15" s="372">
        <f t="shared" si="1"/>
        <v>43241.26375</v>
      </c>
      <c r="I15" s="373"/>
      <c r="J15" s="374"/>
      <c r="K15" s="374"/>
      <c r="L15" s="374"/>
      <c r="M15" s="374"/>
      <c r="N15" s="374"/>
      <c r="O15" s="372"/>
    </row>
    <row r="16" spans="1:15" s="356" customFormat="1" ht="28.5" customHeight="1">
      <c r="A16" s="369" t="s">
        <v>344</v>
      </c>
      <c r="B16" s="370">
        <v>24</v>
      </c>
      <c r="C16" s="371">
        <v>1714895.16</v>
      </c>
      <c r="D16" s="371">
        <v>50067</v>
      </c>
      <c r="E16" s="371">
        <v>7010</v>
      </c>
      <c r="F16" s="371">
        <v>40369</v>
      </c>
      <c r="G16" s="371">
        <f t="shared" si="0"/>
        <v>1812341.16</v>
      </c>
      <c r="H16" s="372">
        <f t="shared" si="1"/>
        <v>75514.215</v>
      </c>
      <c r="I16" s="373"/>
      <c r="J16" s="374"/>
      <c r="K16" s="374"/>
      <c r="L16" s="374"/>
      <c r="M16" s="374"/>
      <c r="N16" s="374"/>
      <c r="O16" s="372"/>
    </row>
    <row r="17" spans="1:15" s="356" customFormat="1" ht="27" customHeight="1">
      <c r="A17" s="369" t="s">
        <v>345</v>
      </c>
      <c r="B17" s="370">
        <v>48</v>
      </c>
      <c r="C17" s="371">
        <v>4008622.27</v>
      </c>
      <c r="D17" s="371">
        <v>115706</v>
      </c>
      <c r="E17" s="371">
        <v>30420</v>
      </c>
      <c r="F17" s="371">
        <v>145278</v>
      </c>
      <c r="G17" s="371">
        <f t="shared" si="0"/>
        <v>4300026.27</v>
      </c>
      <c r="H17" s="372">
        <f t="shared" si="1"/>
        <v>89583.88062499999</v>
      </c>
      <c r="I17" s="373">
        <v>13</v>
      </c>
      <c r="J17" s="374">
        <v>289414.21</v>
      </c>
      <c r="K17" s="374">
        <v>31337</v>
      </c>
      <c r="L17" s="374">
        <v>30088</v>
      </c>
      <c r="M17" s="374">
        <v>39346</v>
      </c>
      <c r="N17" s="374">
        <f t="shared" si="2"/>
        <v>390185.21</v>
      </c>
      <c r="O17" s="372">
        <f t="shared" si="3"/>
        <v>30014.246923076924</v>
      </c>
    </row>
    <row r="18" spans="1:15" s="356" customFormat="1" ht="30" customHeight="1">
      <c r="A18" s="369" t="s">
        <v>346</v>
      </c>
      <c r="B18" s="370">
        <v>21</v>
      </c>
      <c r="C18" s="371">
        <v>2058131.37</v>
      </c>
      <c r="D18" s="371">
        <v>62115.9</v>
      </c>
      <c r="E18" s="371">
        <v>11950</v>
      </c>
      <c r="F18" s="371">
        <v>46176.9</v>
      </c>
      <c r="G18" s="371">
        <f t="shared" si="0"/>
        <v>2178374.17</v>
      </c>
      <c r="H18" s="372">
        <f t="shared" si="1"/>
        <v>103732.10333333333</v>
      </c>
      <c r="I18" s="373">
        <v>8</v>
      </c>
      <c r="J18" s="374">
        <v>235483.78</v>
      </c>
      <c r="K18" s="374">
        <v>23663.2</v>
      </c>
      <c r="L18" s="374">
        <v>18813</v>
      </c>
      <c r="M18" s="374">
        <v>17591</v>
      </c>
      <c r="N18" s="374">
        <f t="shared" si="2"/>
        <v>295550.98</v>
      </c>
      <c r="O18" s="372">
        <f t="shared" si="3"/>
        <v>36943.8725</v>
      </c>
    </row>
    <row r="19" spans="1:15" s="356" customFormat="1" ht="30" customHeight="1">
      <c r="A19" s="369" t="s">
        <v>347</v>
      </c>
      <c r="B19" s="370">
        <v>32</v>
      </c>
      <c r="C19" s="371">
        <v>1884558.34</v>
      </c>
      <c r="D19" s="371">
        <v>79247</v>
      </c>
      <c r="E19" s="371">
        <v>34640</v>
      </c>
      <c r="F19" s="371">
        <v>79677</v>
      </c>
      <c r="G19" s="371">
        <f t="shared" si="0"/>
        <v>2078122.34</v>
      </c>
      <c r="H19" s="372">
        <f t="shared" si="1"/>
        <v>64941.323125</v>
      </c>
      <c r="I19" s="373"/>
      <c r="J19" s="374"/>
      <c r="K19" s="374"/>
      <c r="L19" s="374"/>
      <c r="M19" s="374"/>
      <c r="N19" s="374"/>
      <c r="O19" s="372"/>
    </row>
    <row r="20" spans="1:15" s="356" customFormat="1" ht="45.75" customHeight="1">
      <c r="A20" s="369" t="s">
        <v>348</v>
      </c>
      <c r="B20" s="370">
        <v>86</v>
      </c>
      <c r="C20" s="371">
        <v>4499546.98</v>
      </c>
      <c r="D20" s="371">
        <v>214440</v>
      </c>
      <c r="E20" s="371">
        <v>75150</v>
      </c>
      <c r="F20" s="371">
        <v>107554</v>
      </c>
      <c r="G20" s="371">
        <f t="shared" si="0"/>
        <v>4896690.98</v>
      </c>
      <c r="H20" s="372">
        <f t="shared" si="1"/>
        <v>56938.26720930233</v>
      </c>
      <c r="I20" s="373">
        <v>31</v>
      </c>
      <c r="J20" s="374">
        <v>589558.36</v>
      </c>
      <c r="K20" s="374">
        <v>77297</v>
      </c>
      <c r="L20" s="374">
        <v>56077</v>
      </c>
      <c r="M20" s="374">
        <v>38770</v>
      </c>
      <c r="N20" s="374">
        <f t="shared" si="2"/>
        <v>761702.36</v>
      </c>
      <c r="O20" s="372">
        <f t="shared" si="3"/>
        <v>24571.04387096774</v>
      </c>
    </row>
    <row r="21" spans="1:15" s="356" customFormat="1" ht="27" customHeight="1">
      <c r="A21" s="369" t="s">
        <v>349</v>
      </c>
      <c r="B21" s="370">
        <v>79</v>
      </c>
      <c r="C21" s="371">
        <v>4293659.87</v>
      </c>
      <c r="D21" s="371">
        <v>550314</v>
      </c>
      <c r="E21" s="371">
        <v>65730</v>
      </c>
      <c r="F21" s="371">
        <v>153496.21</v>
      </c>
      <c r="G21" s="371">
        <f t="shared" si="0"/>
        <v>5063200.08</v>
      </c>
      <c r="H21" s="372">
        <f t="shared" si="1"/>
        <v>64091.14025316456</v>
      </c>
      <c r="I21" s="373">
        <v>16</v>
      </c>
      <c r="J21" s="374">
        <v>256345.77</v>
      </c>
      <c r="K21" s="374">
        <v>111456</v>
      </c>
      <c r="L21" s="374">
        <v>36152</v>
      </c>
      <c r="M21" s="374">
        <v>31087.84</v>
      </c>
      <c r="N21" s="374">
        <f t="shared" si="2"/>
        <v>435041.61000000004</v>
      </c>
      <c r="O21" s="372">
        <f t="shared" si="3"/>
        <v>27190.100625000003</v>
      </c>
    </row>
    <row r="22" spans="1:15" s="356" customFormat="1" ht="31.5" customHeight="1">
      <c r="A22" s="369" t="s">
        <v>350</v>
      </c>
      <c r="B22" s="370">
        <v>86</v>
      </c>
      <c r="C22" s="371">
        <v>4783231.83</v>
      </c>
      <c r="D22" s="371">
        <v>77113</v>
      </c>
      <c r="E22" s="371">
        <v>70150</v>
      </c>
      <c r="F22" s="371">
        <v>423828</v>
      </c>
      <c r="G22" s="371">
        <f t="shared" si="0"/>
        <v>5354322.83</v>
      </c>
      <c r="H22" s="372">
        <f t="shared" si="1"/>
        <v>62259.56779069768</v>
      </c>
      <c r="I22" s="373"/>
      <c r="J22" s="374"/>
      <c r="K22" s="374"/>
      <c r="L22" s="374"/>
      <c r="M22" s="374"/>
      <c r="N22" s="374"/>
      <c r="O22" s="372"/>
    </row>
    <row r="23" spans="1:15" s="356" customFormat="1" ht="29.25" customHeight="1">
      <c r="A23" s="369" t="s">
        <v>351</v>
      </c>
      <c r="B23" s="370">
        <v>31</v>
      </c>
      <c r="C23" s="371">
        <v>2621055.6</v>
      </c>
      <c r="D23" s="371">
        <v>87971</v>
      </c>
      <c r="E23" s="371">
        <v>42080</v>
      </c>
      <c r="F23" s="371">
        <v>204714</v>
      </c>
      <c r="G23" s="371">
        <f t="shared" si="0"/>
        <v>2955820.6</v>
      </c>
      <c r="H23" s="372">
        <f t="shared" si="1"/>
        <v>95349.05161290323</v>
      </c>
      <c r="I23" s="373"/>
      <c r="J23" s="374"/>
      <c r="K23" s="374"/>
      <c r="L23" s="374"/>
      <c r="M23" s="374"/>
      <c r="N23" s="374"/>
      <c r="O23" s="372"/>
    </row>
    <row r="24" spans="1:15" s="356" customFormat="1" ht="28.5" customHeight="1">
      <c r="A24" s="369" t="s">
        <v>352</v>
      </c>
      <c r="B24" s="370">
        <v>123</v>
      </c>
      <c r="C24" s="371">
        <v>4629453.36</v>
      </c>
      <c r="D24" s="371">
        <v>833134.35</v>
      </c>
      <c r="E24" s="371">
        <v>86980</v>
      </c>
      <c r="F24" s="371">
        <v>242495.73</v>
      </c>
      <c r="G24" s="371">
        <f t="shared" si="0"/>
        <v>5792063.44</v>
      </c>
      <c r="H24" s="372">
        <f t="shared" si="1"/>
        <v>47089.94666666667</v>
      </c>
      <c r="I24" s="373">
        <v>24</v>
      </c>
      <c r="J24" s="374">
        <v>820388.63</v>
      </c>
      <c r="K24" s="374">
        <v>162562.8</v>
      </c>
      <c r="L24" s="374">
        <v>49811</v>
      </c>
      <c r="M24" s="374">
        <v>47316.24</v>
      </c>
      <c r="N24" s="374">
        <f t="shared" si="2"/>
        <v>1080078.67</v>
      </c>
      <c r="O24" s="372">
        <f t="shared" si="3"/>
        <v>45003.277916666666</v>
      </c>
    </row>
    <row r="25" spans="1:15" s="356" customFormat="1" ht="27" customHeight="1">
      <c r="A25" s="369" t="s">
        <v>353</v>
      </c>
      <c r="B25" s="370">
        <v>0</v>
      </c>
      <c r="C25" s="371"/>
      <c r="D25" s="371"/>
      <c r="E25" s="371"/>
      <c r="F25" s="371"/>
      <c r="G25" s="371">
        <f t="shared" si="0"/>
        <v>0</v>
      </c>
      <c r="H25" s="372"/>
      <c r="I25" s="373">
        <v>13</v>
      </c>
      <c r="J25" s="374">
        <v>434526.11</v>
      </c>
      <c r="K25" s="374">
        <v>35433</v>
      </c>
      <c r="L25" s="374">
        <v>23240</v>
      </c>
      <c r="M25" s="374">
        <v>27206</v>
      </c>
      <c r="N25" s="374">
        <f t="shared" si="2"/>
        <v>520405.11</v>
      </c>
      <c r="O25" s="372">
        <f t="shared" si="3"/>
        <v>40031.162307692306</v>
      </c>
    </row>
    <row r="26" spans="1:15" s="356" customFormat="1" ht="30" customHeight="1">
      <c r="A26" s="369" t="s">
        <v>360</v>
      </c>
      <c r="B26" s="370">
        <v>0</v>
      </c>
      <c r="C26" s="371"/>
      <c r="D26" s="371"/>
      <c r="E26" s="371"/>
      <c r="F26" s="371"/>
      <c r="G26" s="371">
        <f t="shared" si="0"/>
        <v>0</v>
      </c>
      <c r="H26" s="372"/>
      <c r="I26" s="373">
        <v>76</v>
      </c>
      <c r="J26" s="374">
        <v>2895811.36</v>
      </c>
      <c r="K26" s="374">
        <v>361397</v>
      </c>
      <c r="L26" s="374">
        <v>200731</v>
      </c>
      <c r="M26" s="374">
        <v>180777</v>
      </c>
      <c r="N26" s="374">
        <f t="shared" si="2"/>
        <v>3638716.36</v>
      </c>
      <c r="O26" s="372">
        <f t="shared" si="3"/>
        <v>47877.84684210526</v>
      </c>
    </row>
    <row r="27" spans="1:15" s="356" customFormat="1" ht="30" customHeight="1">
      <c r="A27" s="369" t="s">
        <v>361</v>
      </c>
      <c r="B27" s="370">
        <v>0</v>
      </c>
      <c r="C27" s="371"/>
      <c r="D27" s="371"/>
      <c r="E27" s="371"/>
      <c r="F27" s="371"/>
      <c r="G27" s="371">
        <f t="shared" si="0"/>
        <v>0</v>
      </c>
      <c r="H27" s="372"/>
      <c r="I27" s="373">
        <v>125</v>
      </c>
      <c r="J27" s="374">
        <v>3785583.04</v>
      </c>
      <c r="K27" s="374">
        <v>523900</v>
      </c>
      <c r="L27" s="374">
        <v>228907</v>
      </c>
      <c r="M27" s="374">
        <v>316492</v>
      </c>
      <c r="N27" s="374">
        <f t="shared" si="2"/>
        <v>4854882.04</v>
      </c>
      <c r="O27" s="372">
        <f t="shared" si="3"/>
        <v>38839.05632</v>
      </c>
    </row>
    <row r="28" spans="1:15" s="356" customFormat="1" ht="27" customHeight="1">
      <c r="A28" s="369" t="s">
        <v>358</v>
      </c>
      <c r="B28" s="370">
        <v>0</v>
      </c>
      <c r="C28" s="371"/>
      <c r="D28" s="371"/>
      <c r="E28" s="371"/>
      <c r="F28" s="371"/>
      <c r="G28" s="371">
        <f t="shared" si="0"/>
        <v>0</v>
      </c>
      <c r="H28" s="372"/>
      <c r="I28" s="373">
        <v>26</v>
      </c>
      <c r="J28" s="374">
        <v>1129186.37</v>
      </c>
      <c r="K28" s="374">
        <v>52792</v>
      </c>
      <c r="L28" s="374">
        <v>59756</v>
      </c>
      <c r="M28" s="374">
        <v>45254</v>
      </c>
      <c r="N28" s="374">
        <f t="shared" si="2"/>
        <v>1286988.37</v>
      </c>
      <c r="O28" s="372">
        <f t="shared" si="3"/>
        <v>49499.5526923077</v>
      </c>
    </row>
    <row r="29" spans="1:15" s="380" customFormat="1" ht="18" customHeight="1">
      <c r="A29" s="375" t="s">
        <v>333</v>
      </c>
      <c r="B29" s="376">
        <v>1949</v>
      </c>
      <c r="C29" s="377">
        <f>SUM(C9:C28)</f>
        <v>73954518.07</v>
      </c>
      <c r="D29" s="377">
        <f>SUM(D9:D28)</f>
        <v>6435604.800000001</v>
      </c>
      <c r="E29" s="377">
        <f>SUM(E9:E28)</f>
        <v>1581298.8</v>
      </c>
      <c r="F29" s="377">
        <f>SUM(F9:F28)</f>
        <v>3337654.1599999997</v>
      </c>
      <c r="G29" s="377">
        <f>SUM(G9:G28)</f>
        <v>85309075.83</v>
      </c>
      <c r="H29" s="378" t="s">
        <v>364</v>
      </c>
      <c r="I29" s="379">
        <v>446</v>
      </c>
      <c r="J29" s="372">
        <f>SUM(J9:J28)</f>
        <v>14224200.080000002</v>
      </c>
      <c r="K29" s="372">
        <f>SUM(K9:K28)</f>
        <v>2111613.16</v>
      </c>
      <c r="L29" s="372">
        <f>SUM(L9:L28)</f>
        <v>973240</v>
      </c>
      <c r="M29" s="372">
        <f>SUM(M9:M28)</f>
        <v>950420.8900000001</v>
      </c>
      <c r="N29" s="372">
        <f>SUM(N9:N28)</f>
        <v>18259474.13</v>
      </c>
      <c r="O29" s="378" t="s">
        <v>364</v>
      </c>
    </row>
    <row r="30" spans="8:15" s="381" customFormat="1" ht="12.75">
      <c r="H30" s="382"/>
      <c r="I30" s="382"/>
      <c r="J30" s="382"/>
      <c r="K30" s="382"/>
      <c r="L30" s="382"/>
      <c r="M30" s="382"/>
      <c r="N30" s="382"/>
      <c r="O30" s="382"/>
    </row>
    <row r="31" spans="8:15" s="381" customFormat="1" ht="12.75">
      <c r="H31" s="382"/>
      <c r="I31" s="382"/>
      <c r="J31" s="382"/>
      <c r="K31" s="382"/>
      <c r="L31" s="382"/>
      <c r="M31" s="382"/>
      <c r="N31" s="382"/>
      <c r="O31" s="382"/>
    </row>
    <row r="32" spans="1:15" s="383" customFormat="1" ht="15">
      <c r="A32" s="500" t="s">
        <v>191</v>
      </c>
      <c r="B32" s="501"/>
      <c r="C32" s="501"/>
      <c r="G32" s="384"/>
      <c r="H32" s="385"/>
      <c r="I32" s="385"/>
      <c r="J32" s="386" t="s">
        <v>192</v>
      </c>
      <c r="K32" s="385"/>
      <c r="L32" s="385"/>
      <c r="M32" s="385"/>
      <c r="N32" s="385"/>
      <c r="O32" s="385"/>
    </row>
    <row r="33" spans="8:15" s="381" customFormat="1" ht="12.75">
      <c r="H33" s="382"/>
      <c r="I33" s="382"/>
      <c r="J33" s="382"/>
      <c r="K33" s="382"/>
      <c r="L33" s="382"/>
      <c r="M33" s="382"/>
      <c r="N33" s="382"/>
      <c r="O33" s="382"/>
    </row>
    <row r="34" spans="8:15" s="381" customFormat="1" ht="12.75">
      <c r="H34" s="382"/>
      <c r="I34" s="382"/>
      <c r="J34" s="382"/>
      <c r="K34" s="382"/>
      <c r="L34" s="382"/>
      <c r="M34" s="382"/>
      <c r="N34" s="382"/>
      <c r="O34" s="382"/>
    </row>
    <row r="35" spans="8:15" s="381" customFormat="1" ht="12.75">
      <c r="H35" s="382"/>
      <c r="I35" s="382"/>
      <c r="J35" s="382"/>
      <c r="K35" s="382"/>
      <c r="L35" s="382"/>
      <c r="M35" s="382"/>
      <c r="N35" s="382"/>
      <c r="O35" s="382"/>
    </row>
    <row r="36" spans="8:15" s="381" customFormat="1" ht="12.75">
      <c r="H36" s="382"/>
      <c r="I36" s="382"/>
      <c r="J36" s="382"/>
      <c r="K36" s="382"/>
      <c r="L36" s="382"/>
      <c r="M36" s="382"/>
      <c r="N36" s="382"/>
      <c r="O36" s="382"/>
    </row>
    <row r="37" spans="8:15" s="381" customFormat="1" ht="12.75">
      <c r="H37" s="382"/>
      <c r="I37" s="382"/>
      <c r="J37" s="382"/>
      <c r="K37" s="382"/>
      <c r="L37" s="382"/>
      <c r="M37" s="382"/>
      <c r="N37" s="382"/>
      <c r="O37" s="382"/>
    </row>
    <row r="38" spans="8:15" s="381" customFormat="1" ht="12.75">
      <c r="H38" s="382"/>
      <c r="I38" s="382"/>
      <c r="J38" s="382"/>
      <c r="K38" s="382"/>
      <c r="L38" s="382"/>
      <c r="M38" s="382"/>
      <c r="N38" s="382"/>
      <c r="O38" s="382"/>
    </row>
  </sheetData>
  <sheetProtection/>
  <mergeCells count="9">
    <mergeCell ref="A32:C32"/>
    <mergeCell ref="L1:O1"/>
    <mergeCell ref="L2:O2"/>
    <mergeCell ref="A6:A7"/>
    <mergeCell ref="I6:I7"/>
    <mergeCell ref="C6:H6"/>
    <mergeCell ref="J6:O6"/>
    <mergeCell ref="B6:B7"/>
    <mergeCell ref="B4:L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2022-02-10T13:25:06Z</cp:lastPrinted>
  <dcterms:created xsi:type="dcterms:W3CDTF">2003-04-04T06:54:01Z</dcterms:created>
  <dcterms:modified xsi:type="dcterms:W3CDTF">2022-02-16T16:45:01Z</dcterms:modified>
  <cp:category/>
  <cp:version/>
  <cp:contentType/>
  <cp:contentStatus/>
</cp:coreProperties>
</file>